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autoCompressPictures="0"/>
  <mc:AlternateContent xmlns:mc="http://schemas.openxmlformats.org/markup-compatibility/2006">
    <mc:Choice Requires="x15">
      <x15ac:absPath xmlns:x15ac="http://schemas.microsoft.com/office/spreadsheetml/2010/11/ac" url="/Users/patrickhulme/Dropbox/UCSD/IGCC/DTI/"/>
    </mc:Choice>
  </mc:AlternateContent>
  <xr:revisionPtr revIDLastSave="0" documentId="13_ncr:1_{2FA0B45A-D806-BC40-8FD4-17E0B6EBA762}" xr6:coauthVersionLast="46" xr6:coauthVersionMax="46" xr10:uidLastSave="{00000000-0000-0000-0000-000000000000}"/>
  <bookViews>
    <workbookView xWindow="7480" yWindow="500" windowWidth="22220" windowHeight="16160" tabRatio="903" firstSheet="17" activeTab="22" xr2:uid="{00000000-000D-0000-FFFF-FFFF00000000}"/>
  </bookViews>
  <sheets>
    <sheet name="Welcome" sheetId="1" r:id="rId1"/>
    <sheet name="Final Scores" sheetId="19" r:id="rId2"/>
    <sheet name="Methodology" sheetId="2" r:id="rId3"/>
    <sheet name="I. White Paper" sheetId="3" r:id="rId4"/>
    <sheet name="I. White Paper Sources" sheetId="4" r:id="rId5"/>
    <sheet name="II. Website" sheetId="5" r:id="rId6"/>
    <sheet name="II. Website Sources" sheetId="6" r:id="rId7"/>
    <sheet name="III. U.N." sheetId="7" r:id="rId8"/>
    <sheet name="III. U.N. Sources" sheetId="8" r:id="rId9"/>
    <sheet name="IV. Budget" sheetId="9" r:id="rId10"/>
    <sheet name="IV. Budget Sources" sheetId="22" r:id="rId11"/>
    <sheet name="V. Legislative Oversight" sheetId="10" r:id="rId12"/>
    <sheet name="V. Legislative Sources" sheetId="18" r:id="rId13"/>
    <sheet name="VI. Media 2010-2012" sheetId="11" r:id="rId14"/>
    <sheet name="VI. Media 2013- 2018" sheetId="16" r:id="rId15"/>
    <sheet name="VI. Media 2013-2018 Sources" sheetId="17" r:id="rId16"/>
    <sheet name="VI. Media 2019-2020" sheetId="24" r:id="rId17"/>
    <sheet name="VI. Media 2019-2020 Sources" sheetId="25" r:id="rId18"/>
    <sheet name="VII. International" sheetId="12" r:id="rId19"/>
    <sheet name="VII. International Sources" sheetId="13" r:id="rId20"/>
    <sheet name="VIII. Cyberspace" sheetId="14" r:id="rId21"/>
    <sheet name="VIII. Cyberspace Sources" sheetId="15" r:id="rId22"/>
    <sheet name="Historical Data" sheetId="23"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60" i="23" l="1"/>
  <c r="T60" i="23" s="1"/>
  <c r="R59" i="23"/>
  <c r="T90" i="23"/>
  <c r="R90" i="23"/>
  <c r="R89" i="23"/>
  <c r="R48" i="23"/>
  <c r="R47" i="23"/>
  <c r="T122" i="23"/>
  <c r="R121" i="23"/>
  <c r="R122" i="23"/>
  <c r="T11" i="19"/>
  <c r="Q11" i="19"/>
  <c r="N11" i="19"/>
  <c r="K11" i="19"/>
  <c r="H11" i="19"/>
  <c r="F11" i="19"/>
  <c r="U10" i="19"/>
  <c r="S10" i="19"/>
  <c r="R10" i="19"/>
  <c r="P10" i="19"/>
  <c r="O10" i="19"/>
  <c r="M10" i="19"/>
  <c r="L10" i="19"/>
  <c r="J10" i="19"/>
  <c r="I10" i="19"/>
  <c r="G10" i="19"/>
  <c r="D10" i="19"/>
  <c r="U9" i="19"/>
  <c r="S9" i="19"/>
  <c r="R9" i="19"/>
  <c r="R11" i="19" s="1"/>
  <c r="P9" i="19"/>
  <c r="O9" i="19"/>
  <c r="M9" i="19"/>
  <c r="L9" i="19"/>
  <c r="J9" i="19"/>
  <c r="I9" i="19"/>
  <c r="G9" i="19"/>
  <c r="D9" i="19"/>
  <c r="U8" i="19"/>
  <c r="S8" i="19"/>
  <c r="R8" i="19"/>
  <c r="P8" i="19"/>
  <c r="O8" i="19"/>
  <c r="M8" i="19"/>
  <c r="L8" i="19"/>
  <c r="J8" i="19"/>
  <c r="I8" i="19"/>
  <c r="G8" i="19"/>
  <c r="D8" i="19"/>
  <c r="U7" i="19"/>
  <c r="S7" i="19"/>
  <c r="R7" i="19"/>
  <c r="P7" i="19"/>
  <c r="O7" i="19"/>
  <c r="M7" i="19"/>
  <c r="L7" i="19"/>
  <c r="J7" i="19"/>
  <c r="I7" i="19"/>
  <c r="G7" i="19"/>
  <c r="D7" i="19"/>
  <c r="U6" i="19"/>
  <c r="S6" i="19"/>
  <c r="R6" i="19"/>
  <c r="P6" i="19"/>
  <c r="O6" i="19"/>
  <c r="M6" i="19"/>
  <c r="J6" i="19"/>
  <c r="I6" i="19"/>
  <c r="G6" i="19"/>
  <c r="D6" i="19"/>
  <c r="U5" i="19"/>
  <c r="S5" i="19"/>
  <c r="R5" i="19"/>
  <c r="P5" i="19"/>
  <c r="O5" i="19"/>
  <c r="M5" i="19"/>
  <c r="L5" i="19"/>
  <c r="J5" i="19"/>
  <c r="I5" i="19"/>
  <c r="G5" i="19"/>
  <c r="D5" i="19"/>
  <c r="U4" i="19"/>
  <c r="S4" i="19"/>
  <c r="R4" i="19"/>
  <c r="P4" i="19"/>
  <c r="O4" i="19"/>
  <c r="M4" i="19"/>
  <c r="L4" i="19"/>
  <c r="J4" i="19"/>
  <c r="I4" i="19"/>
  <c r="G4" i="19"/>
  <c r="F4" i="19"/>
  <c r="E4" i="19"/>
  <c r="D4" i="19"/>
  <c r="U3" i="19"/>
  <c r="U11" i="19" s="1"/>
  <c r="S3" i="19"/>
  <c r="S11" i="19" s="1"/>
  <c r="R3" i="19"/>
  <c r="P3" i="19"/>
  <c r="P11" i="19" s="1"/>
  <c r="O3" i="19"/>
  <c r="O11" i="19" s="1"/>
  <c r="M3" i="19"/>
  <c r="M11" i="19" s="1"/>
  <c r="L3" i="19"/>
  <c r="L11" i="19" s="1"/>
  <c r="J3" i="19"/>
  <c r="J11" i="19" s="1"/>
  <c r="I3" i="19"/>
  <c r="I11" i="19" s="1"/>
  <c r="G3" i="19"/>
  <c r="G11" i="19" s="1"/>
  <c r="F3" i="19"/>
  <c r="E3" i="19"/>
  <c r="E11" i="19" s="1"/>
  <c r="D3" i="19"/>
  <c r="D11" i="19" s="1"/>
  <c r="J39" i="23"/>
  <c r="J38" i="23"/>
  <c r="J37" i="23"/>
  <c r="J36" i="23"/>
  <c r="J35" i="23"/>
  <c r="J34" i="23"/>
  <c r="J33" i="23"/>
  <c r="J32" i="23"/>
  <c r="K36" i="23"/>
  <c r="R57" i="14"/>
  <c r="H57" i="14"/>
  <c r="E57" i="14"/>
  <c r="T48" i="23" l="1"/>
  <c r="M110" i="23"/>
  <c r="N110" i="23"/>
  <c r="O110" i="23"/>
  <c r="P110" i="23"/>
  <c r="Q110" i="23"/>
  <c r="L110" i="23"/>
  <c r="U64" i="14"/>
  <c r="T64" i="14"/>
  <c r="S64" i="14"/>
  <c r="R64" i="14"/>
  <c r="Q64" i="14"/>
  <c r="P64" i="14"/>
  <c r="L100" i="23"/>
  <c r="M100" i="23"/>
  <c r="N100" i="23"/>
  <c r="O100" i="23"/>
  <c r="P100" i="23"/>
  <c r="Q100" i="23"/>
  <c r="M99" i="23"/>
  <c r="N99" i="23"/>
  <c r="O99" i="23"/>
  <c r="P99" i="23"/>
  <c r="Q99" i="23"/>
  <c r="L99" i="23"/>
  <c r="U60" i="12"/>
  <c r="U59" i="12"/>
  <c r="T60" i="12"/>
  <c r="T59" i="12"/>
  <c r="S60" i="12"/>
  <c r="S59" i="12"/>
  <c r="R60" i="12"/>
  <c r="R59" i="12"/>
  <c r="Q60" i="12"/>
  <c r="Q59" i="12"/>
  <c r="P60" i="12"/>
  <c r="P59" i="12"/>
  <c r="L90" i="23"/>
  <c r="M90" i="23"/>
  <c r="N90" i="23"/>
  <c r="O90" i="23"/>
  <c r="P90" i="23"/>
  <c r="Q90" i="23"/>
  <c r="M89" i="23"/>
  <c r="N89" i="23"/>
  <c r="O89" i="23"/>
  <c r="P89" i="23"/>
  <c r="Q89" i="23"/>
  <c r="L89" i="23"/>
  <c r="P38" i="24"/>
  <c r="P37" i="24"/>
  <c r="O37" i="24"/>
  <c r="O38" i="24"/>
  <c r="N38" i="24"/>
  <c r="N37" i="24"/>
  <c r="M38" i="24"/>
  <c r="M37" i="24"/>
  <c r="L38" i="24"/>
  <c r="L37" i="24"/>
  <c r="K38" i="24"/>
  <c r="K37" i="24"/>
  <c r="L80" i="23"/>
  <c r="M80" i="23"/>
  <c r="N80" i="23"/>
  <c r="O80" i="23"/>
  <c r="P80" i="23"/>
  <c r="Q80" i="23"/>
  <c r="M79" i="23"/>
  <c r="N79" i="23"/>
  <c r="O79" i="23"/>
  <c r="P79" i="23"/>
  <c r="Q79" i="23"/>
  <c r="L79" i="23"/>
  <c r="Y20" i="10"/>
  <c r="Y19" i="10"/>
  <c r="Y18" i="10"/>
  <c r="Y17" i="10"/>
  <c r="Y16" i="10"/>
  <c r="Y15" i="10"/>
  <c r="Y14" i="10"/>
  <c r="Y13" i="10"/>
  <c r="Y12" i="10"/>
  <c r="Y11" i="10"/>
  <c r="AB33" i="10" l="1"/>
  <c r="AB32" i="10"/>
  <c r="AA33" i="10"/>
  <c r="AA32" i="10"/>
  <c r="X12" i="10"/>
  <c r="X11" i="10"/>
  <c r="Y33" i="10"/>
  <c r="Y32" i="10"/>
  <c r="X33" i="10"/>
  <c r="X32" i="10"/>
  <c r="W33" i="10"/>
  <c r="W32" i="10"/>
  <c r="L71" i="23"/>
  <c r="M71" i="23"/>
  <c r="N71" i="23"/>
  <c r="O71" i="23"/>
  <c r="P71" i="23"/>
  <c r="Q71" i="23"/>
  <c r="M70" i="23"/>
  <c r="N70" i="23"/>
  <c r="O70" i="23"/>
  <c r="P70" i="23"/>
  <c r="Q70" i="23"/>
  <c r="L70" i="23"/>
  <c r="R73" i="9"/>
  <c r="R72" i="9"/>
  <c r="Q73" i="9"/>
  <c r="Q72" i="9"/>
  <c r="P73" i="9"/>
  <c r="P72" i="9"/>
  <c r="O73" i="9"/>
  <c r="O72" i="9"/>
  <c r="N73" i="9"/>
  <c r="N72" i="9"/>
  <c r="M73" i="9"/>
  <c r="M72" i="9"/>
  <c r="L48" i="23"/>
  <c r="M48" i="23"/>
  <c r="N48" i="23"/>
  <c r="O48" i="23"/>
  <c r="P48" i="23"/>
  <c r="Q48" i="23"/>
  <c r="M47" i="23"/>
  <c r="N47" i="23"/>
  <c r="O47" i="23"/>
  <c r="P47" i="23"/>
  <c r="Q47" i="23"/>
  <c r="L47" i="23"/>
  <c r="S91" i="5"/>
  <c r="S90" i="5"/>
  <c r="R91" i="5"/>
  <c r="R90" i="5"/>
  <c r="Q91" i="5"/>
  <c r="Q90" i="5"/>
  <c r="P91" i="5"/>
  <c r="P90" i="5"/>
  <c r="O91" i="5"/>
  <c r="O90" i="5"/>
  <c r="N91" i="5"/>
  <c r="N90" i="5"/>
  <c r="N32" i="23"/>
  <c r="L31" i="23"/>
  <c r="M31" i="23"/>
  <c r="N31" i="23"/>
  <c r="O31" i="23"/>
  <c r="P31" i="23"/>
  <c r="Q31" i="23"/>
  <c r="M32" i="23"/>
  <c r="O32" i="23"/>
  <c r="P32" i="23"/>
  <c r="Q32" i="23"/>
  <c r="L32" i="23"/>
  <c r="N10" i="23"/>
  <c r="Q102" i="3"/>
  <c r="Q101" i="3"/>
  <c r="P102" i="3"/>
  <c r="P101" i="3"/>
  <c r="O102" i="3"/>
  <c r="O101" i="3"/>
  <c r="N102" i="3"/>
  <c r="N101" i="3"/>
  <c r="M102" i="3"/>
  <c r="M101" i="3"/>
  <c r="L102" i="3"/>
  <c r="L101" i="3"/>
  <c r="G10" i="23"/>
  <c r="G9" i="23"/>
  <c r="G7" i="23"/>
  <c r="G6" i="23"/>
  <c r="E10" i="23"/>
  <c r="D10" i="23"/>
  <c r="C10" i="23"/>
  <c r="B10" i="23"/>
  <c r="F9" i="23"/>
  <c r="E9" i="23"/>
  <c r="D9" i="23"/>
  <c r="C9" i="23"/>
  <c r="B9" i="23"/>
  <c r="C8" i="23"/>
  <c r="B8" i="23"/>
  <c r="F6" i="23"/>
  <c r="E6" i="23"/>
  <c r="D6" i="23"/>
  <c r="C6" i="23"/>
  <c r="B6" i="23"/>
  <c r="B14" i="23" s="1"/>
  <c r="N107" i="23"/>
  <c r="N97" i="23"/>
  <c r="N87" i="23"/>
  <c r="N77" i="23"/>
  <c r="AE49" i="12"/>
  <c r="C14" i="23" l="1"/>
  <c r="AJ11" i="10"/>
  <c r="AJ12" i="10"/>
  <c r="AJ13" i="10"/>
  <c r="AJ14" i="10"/>
  <c r="AJ15" i="10"/>
  <c r="AJ16" i="10"/>
  <c r="AJ17" i="10"/>
  <c r="AJ18" i="10"/>
  <c r="AJ19" i="10"/>
  <c r="AJ20" i="10"/>
  <c r="AD11" i="10"/>
  <c r="AD12" i="10"/>
  <c r="AD13" i="10"/>
  <c r="AD14" i="10"/>
  <c r="AD15" i="10"/>
  <c r="AD16" i="10"/>
  <c r="AD17" i="10"/>
  <c r="AD18" i="10"/>
  <c r="AD19" i="10"/>
  <c r="AD20" i="10"/>
  <c r="X13" i="10"/>
  <c r="X14" i="10"/>
  <c r="X15" i="10"/>
  <c r="X16" i="10"/>
  <c r="X17" i="10"/>
  <c r="X18" i="10"/>
  <c r="X19" i="10"/>
  <c r="X20" i="10"/>
  <c r="R11" i="10"/>
  <c r="R12" i="10"/>
  <c r="R13" i="10"/>
  <c r="R14" i="10"/>
  <c r="R15" i="10"/>
  <c r="R16" i="10"/>
  <c r="R17" i="10"/>
  <c r="R18" i="10"/>
  <c r="R19" i="10"/>
  <c r="R20" i="10"/>
  <c r="L11" i="10"/>
  <c r="L12" i="10"/>
  <c r="L13" i="10"/>
  <c r="L14" i="10"/>
  <c r="L15" i="10"/>
  <c r="L16" i="10"/>
  <c r="L17" i="10"/>
  <c r="L18" i="10"/>
  <c r="L19" i="10"/>
  <c r="L20" i="10"/>
  <c r="R28" i="25" l="1"/>
  <c r="P28" i="25"/>
  <c r="N28" i="25"/>
  <c r="L28" i="25"/>
  <c r="J28" i="25"/>
  <c r="H28" i="25"/>
  <c r="F28" i="24"/>
  <c r="H28" i="24"/>
  <c r="J28" i="24"/>
  <c r="L28" i="24"/>
  <c r="N28" i="24"/>
  <c r="P28" i="24"/>
  <c r="Q28" i="24"/>
  <c r="U81" i="5"/>
  <c r="T90" i="3" l="1"/>
  <c r="I90" i="3"/>
  <c r="Y90" i="3"/>
  <c r="O90" i="3"/>
  <c r="AC90" i="3"/>
  <c r="J91" i="3"/>
  <c r="J92" i="3" s="1"/>
  <c r="P91" i="3"/>
  <c r="P92" i="3" s="1"/>
  <c r="U91" i="3"/>
  <c r="U92" i="3"/>
  <c r="Z91" i="3"/>
  <c r="Z92" i="3" s="1"/>
  <c r="AD91" i="3"/>
  <c r="AD92" i="3"/>
  <c r="AC56" i="14"/>
  <c r="AC58" i="14" s="1"/>
  <c r="X56" i="14"/>
  <c r="X58" i="14" s="1"/>
  <c r="S57" i="14"/>
  <c r="S56" i="14"/>
  <c r="S58" i="14" s="1"/>
  <c r="N56" i="14"/>
  <c r="N58" i="14" s="1"/>
  <c r="I57" i="14"/>
  <c r="I56" i="14"/>
  <c r="I58" i="14" s="1"/>
  <c r="F57" i="14"/>
  <c r="F58" i="14" s="1"/>
  <c r="AF50" i="12"/>
  <c r="AF49" i="12"/>
  <c r="AF51" i="12" s="1"/>
  <c r="AA49" i="12"/>
  <c r="AA51" i="12" s="1"/>
  <c r="U49" i="12"/>
  <c r="U51" i="12" s="1"/>
  <c r="O49" i="12"/>
  <c r="O51" i="12" s="1"/>
  <c r="I49" i="12"/>
  <c r="I51" i="12" s="1"/>
  <c r="Q29" i="24"/>
  <c r="Q31" i="24" s="1"/>
  <c r="O29" i="24"/>
  <c r="O31" i="24" s="1"/>
  <c r="O28" i="24"/>
  <c r="M29" i="24"/>
  <c r="M31" i="24" s="1"/>
  <c r="M28" i="24"/>
  <c r="K29" i="24"/>
  <c r="K31" i="24" s="1"/>
  <c r="K28" i="24"/>
  <c r="I29" i="24"/>
  <c r="I31" i="24" s="1"/>
  <c r="I28" i="24"/>
  <c r="G29" i="24"/>
  <c r="G31" i="24" s="1"/>
  <c r="G28" i="24"/>
  <c r="L29" i="24"/>
  <c r="L31" i="24" s="1"/>
  <c r="P29" i="24"/>
  <c r="P31" i="24" s="1"/>
  <c r="N29" i="24"/>
  <c r="N31" i="24" s="1"/>
  <c r="J29" i="24"/>
  <c r="J31" i="24" s="1"/>
  <c r="H29" i="24"/>
  <c r="H31" i="24" s="1"/>
  <c r="AK20" i="10"/>
  <c r="AK19" i="10"/>
  <c r="AK18" i="10"/>
  <c r="AK17" i="10"/>
  <c r="AK16" i="10"/>
  <c r="AK15" i="10"/>
  <c r="AK14" i="10"/>
  <c r="AK13" i="10"/>
  <c r="AK22" i="10" s="1"/>
  <c r="AK24" i="10" s="1"/>
  <c r="AK12" i="10"/>
  <c r="AK11" i="10"/>
  <c r="AE20" i="10"/>
  <c r="AE19" i="10"/>
  <c r="AE18" i="10"/>
  <c r="AE17" i="10"/>
  <c r="AE16" i="10"/>
  <c r="AE15" i="10"/>
  <c r="AE14" i="10"/>
  <c r="AE13" i="10"/>
  <c r="AE12" i="10"/>
  <c r="AE11" i="10"/>
  <c r="AE22" i="10" s="1"/>
  <c r="AE24" i="10" s="1"/>
  <c r="Y22" i="10"/>
  <c r="Y24" i="10" s="1"/>
  <c r="Z32" i="10" s="1"/>
  <c r="S20" i="10"/>
  <c r="S19" i="10"/>
  <c r="S18" i="10"/>
  <c r="S17" i="10"/>
  <c r="S16" i="10"/>
  <c r="S15" i="10"/>
  <c r="S14" i="10"/>
  <c r="S13" i="10"/>
  <c r="S12" i="10"/>
  <c r="S11" i="10"/>
  <c r="S22" i="10" s="1"/>
  <c r="S24" i="10" s="1"/>
  <c r="M20" i="10"/>
  <c r="M19" i="10"/>
  <c r="M18" i="10"/>
  <c r="M17" i="10"/>
  <c r="M16" i="10"/>
  <c r="M15" i="10"/>
  <c r="M14" i="10"/>
  <c r="M13" i="10"/>
  <c r="M12" i="10"/>
  <c r="M11" i="10"/>
  <c r="M22" i="10" s="1"/>
  <c r="M24" i="10" s="1"/>
  <c r="J22" i="10"/>
  <c r="J24" i="10" s="1"/>
  <c r="AG58" i="9"/>
  <c r="AG60" i="9" s="1"/>
  <c r="AB58" i="9"/>
  <c r="AB60" i="9" s="1"/>
  <c r="W58" i="9"/>
  <c r="W60" i="9" s="1"/>
  <c r="R58" i="9"/>
  <c r="R60" i="9" s="1"/>
  <c r="M58" i="9"/>
  <c r="M60" i="9" s="1"/>
  <c r="J58" i="9"/>
  <c r="J60" i="9" s="1"/>
  <c r="AI12" i="7"/>
  <c r="AI11" i="7"/>
  <c r="AI13" i="7" s="1"/>
  <c r="V20" i="7" s="1"/>
  <c r="Q59" i="23" s="1"/>
  <c r="Q121" i="23" s="1"/>
  <c r="AC12" i="7"/>
  <c r="AC11" i="7"/>
  <c r="AC13" i="7" s="1"/>
  <c r="U20" i="7" s="1"/>
  <c r="P59" i="23" s="1"/>
  <c r="P121" i="23" s="1"/>
  <c r="W12" i="7"/>
  <c r="W11" i="7"/>
  <c r="W13" i="7" s="1"/>
  <c r="T20" i="7" s="1"/>
  <c r="O59" i="23" s="1"/>
  <c r="O121" i="23" s="1"/>
  <c r="Q12" i="7"/>
  <c r="Q11" i="7"/>
  <c r="Q13" i="7" s="1"/>
  <c r="S20" i="7" s="1"/>
  <c r="N59" i="23" s="1"/>
  <c r="N121" i="23" s="1"/>
  <c r="K12" i="7"/>
  <c r="K11" i="7"/>
  <c r="K13" i="7" s="1"/>
  <c r="R20" i="7" s="1"/>
  <c r="M59" i="23" s="1"/>
  <c r="M121" i="23" s="1"/>
  <c r="H12" i="7"/>
  <c r="H11" i="7"/>
  <c r="H13" i="7" s="1"/>
  <c r="Q20" i="7" s="1"/>
  <c r="L59" i="23" s="1"/>
  <c r="L121" i="23" s="1"/>
  <c r="AH82" i="5"/>
  <c r="AH81" i="5"/>
  <c r="AH83" i="5" s="1"/>
  <c r="V82" i="5"/>
  <c r="V81" i="5"/>
  <c r="V83" i="5" s="1"/>
  <c r="AB81" i="5"/>
  <c r="AB83" i="5" s="1"/>
  <c r="P81" i="5"/>
  <c r="P83" i="5" s="1"/>
  <c r="J81" i="5"/>
  <c r="J83" i="5" s="1"/>
  <c r="G82" i="5"/>
  <c r="G81" i="5"/>
  <c r="G83" i="5" s="1"/>
  <c r="K81" i="5"/>
  <c r="K83" i="5" s="1"/>
  <c r="K82" i="5"/>
  <c r="Z90" i="3" l="1"/>
  <c r="AD90" i="3"/>
  <c r="U90" i="3"/>
  <c r="P90" i="3"/>
  <c r="Q90" i="3"/>
  <c r="Q92" i="3" s="1"/>
  <c r="Q91" i="3"/>
  <c r="J90" i="3"/>
  <c r="G91" i="3"/>
  <c r="G90" i="3"/>
  <c r="G92" i="3" l="1"/>
  <c r="AA81" i="5"/>
  <c r="AA83" i="5" s="1"/>
  <c r="O81" i="5"/>
  <c r="O83" i="5" s="1"/>
  <c r="I81" i="5" l="1"/>
  <c r="I83" i="5" s="1"/>
  <c r="F29" i="24" l="1"/>
  <c r="F31" i="24" s="1"/>
  <c r="O57" i="14" l="1"/>
  <c r="O56" i="14"/>
  <c r="O58" i="14" s="1"/>
  <c r="M56" i="14"/>
  <c r="M58" i="14" s="1"/>
  <c r="R65" i="14" s="1"/>
  <c r="N111" i="23" s="1"/>
  <c r="AB56" i="14"/>
  <c r="AB58" i="14" s="1"/>
  <c r="U65" i="14" s="1"/>
  <c r="Q111" i="23" s="1"/>
  <c r="AD57" i="14"/>
  <c r="AD56" i="14"/>
  <c r="AD58" i="14" l="1"/>
  <c r="W56" i="14"/>
  <c r="W58" i="14" s="1"/>
  <c r="T65" i="14" s="1"/>
  <c r="P111" i="23" s="1"/>
  <c r="T57" i="14" l="1"/>
  <c r="T56" i="14"/>
  <c r="T58" i="14" s="1"/>
  <c r="R56" i="14"/>
  <c r="R58" i="14" s="1"/>
  <c r="S65" i="14" s="1"/>
  <c r="O111" i="23" s="1"/>
  <c r="E58" i="14" l="1"/>
  <c r="P65" i="14" s="1"/>
  <c r="L111" i="23" s="1"/>
  <c r="H56" i="14"/>
  <c r="H58" i="14" l="1"/>
  <c r="Q65" i="14" s="1"/>
  <c r="M111" i="23" s="1"/>
  <c r="H49" i="12"/>
  <c r="H51" i="12" s="1"/>
  <c r="N49" i="12" l="1"/>
  <c r="N51" i="12" s="1"/>
  <c r="Z49" i="12"/>
  <c r="Z51" i="12" s="1"/>
  <c r="T49" i="12" l="1"/>
  <c r="T51" i="12" s="1"/>
  <c r="AE51" i="12" l="1"/>
  <c r="E3" i="16"/>
  <c r="G17" i="16" s="1"/>
  <c r="U82" i="5" l="1"/>
  <c r="W82" i="5"/>
  <c r="U83" i="5" l="1"/>
  <c r="G5" i="16"/>
  <c r="P4" i="16"/>
  <c r="T5" i="16" l="1"/>
  <c r="P5" i="16"/>
  <c r="S58" i="9"/>
  <c r="S60" i="9" s="1"/>
  <c r="P9" i="23" s="1"/>
  <c r="N69" i="23" l="1"/>
  <c r="M106" i="23"/>
  <c r="N106" i="23"/>
  <c r="O106" i="23"/>
  <c r="P106" i="23"/>
  <c r="Q106" i="23"/>
  <c r="L106" i="23"/>
  <c r="F81" i="5" l="1"/>
  <c r="F82" i="5"/>
  <c r="AG81" i="5"/>
  <c r="AG82" i="5"/>
  <c r="T91" i="3"/>
  <c r="Y91" i="3"/>
  <c r="O91" i="3"/>
  <c r="V91" i="3"/>
  <c r="I91" i="3"/>
  <c r="AC91" i="3"/>
  <c r="F90" i="3"/>
  <c r="F91" i="3"/>
  <c r="AE91" i="3"/>
  <c r="N22" i="10"/>
  <c r="N24" i="10" s="1"/>
  <c r="I22" i="10"/>
  <c r="I24" i="10" s="1"/>
  <c r="H10" i="23" s="1"/>
  <c r="K22" i="10"/>
  <c r="K24" i="10" s="1"/>
  <c r="AF10" i="23" s="1"/>
  <c r="L75" i="23" s="1"/>
  <c r="I58" i="9"/>
  <c r="I60" i="9" s="1"/>
  <c r="H9" i="23" s="1"/>
  <c r="L58" i="9"/>
  <c r="L60" i="9" s="1"/>
  <c r="I9" i="23" s="1"/>
  <c r="Q58" i="9"/>
  <c r="Q60" i="9" s="1"/>
  <c r="J9" i="23" s="1"/>
  <c r="V58" i="9"/>
  <c r="V60" i="9" s="1"/>
  <c r="K9" i="23" s="1"/>
  <c r="AA58" i="9"/>
  <c r="AA60" i="9" s="1"/>
  <c r="L9" i="23" s="1"/>
  <c r="AF58" i="9"/>
  <c r="AF60" i="9" s="1"/>
  <c r="M9" i="23" s="1"/>
  <c r="AH58" i="9"/>
  <c r="AH60" i="9" s="1"/>
  <c r="G10" i="16"/>
  <c r="R10" i="16" s="1"/>
  <c r="T4" i="16"/>
  <c r="J12" i="7"/>
  <c r="L12" i="7"/>
  <c r="M12" i="7"/>
  <c r="N12" i="7"/>
  <c r="O12" i="7"/>
  <c r="P12" i="7"/>
  <c r="R12" i="7"/>
  <c r="S12" i="7"/>
  <c r="T12" i="7"/>
  <c r="U12" i="7"/>
  <c r="V12" i="7"/>
  <c r="X12" i="7"/>
  <c r="Y12" i="7"/>
  <c r="Z12" i="7"/>
  <c r="AA12" i="7"/>
  <c r="AB12" i="7"/>
  <c r="AD12" i="7"/>
  <c r="AE12" i="7"/>
  <c r="AF12" i="7"/>
  <c r="AG12" i="7"/>
  <c r="AH12" i="7"/>
  <c r="AJ12" i="7"/>
  <c r="AK12" i="7"/>
  <c r="AL12" i="7"/>
  <c r="AM12" i="7"/>
  <c r="G12" i="7"/>
  <c r="I12" i="7"/>
  <c r="R11" i="7"/>
  <c r="S11" i="7"/>
  <c r="S13" i="7" s="1"/>
  <c r="T11" i="7"/>
  <c r="U11" i="7"/>
  <c r="V11" i="7"/>
  <c r="X11" i="7"/>
  <c r="X13" i="7" s="1"/>
  <c r="Y11" i="7"/>
  <c r="Z11" i="7"/>
  <c r="AA11" i="7"/>
  <c r="AB11" i="7"/>
  <c r="AB13" i="7" s="1"/>
  <c r="AD11" i="7"/>
  <c r="AE11" i="7"/>
  <c r="AF11" i="7"/>
  <c r="AG11" i="7"/>
  <c r="AG13" i="7" s="1"/>
  <c r="AH11" i="7"/>
  <c r="AJ11" i="7"/>
  <c r="AK11" i="7"/>
  <c r="AL11" i="7"/>
  <c r="AL13" i="7" s="1"/>
  <c r="AE8" i="23" s="1"/>
  <c r="Q56" i="23" s="1"/>
  <c r="AM11" i="7"/>
  <c r="L11" i="7"/>
  <c r="M11" i="7"/>
  <c r="N11" i="7"/>
  <c r="N13" i="7" s="1"/>
  <c r="O11" i="7"/>
  <c r="P11" i="7"/>
  <c r="J11" i="7"/>
  <c r="G11" i="7"/>
  <c r="C47" i="12"/>
  <c r="AC22" i="10"/>
  <c r="AC24" i="10" s="1"/>
  <c r="P58" i="9"/>
  <c r="P60" i="9" s="1"/>
  <c r="H12" i="11"/>
  <c r="H13" i="11"/>
  <c r="H14" i="11"/>
  <c r="W14" i="11" s="1"/>
  <c r="H15" i="11"/>
  <c r="W15" i="11" s="1"/>
  <c r="H16" i="11"/>
  <c r="W16" i="11" s="1"/>
  <c r="H17" i="11"/>
  <c r="H18" i="11"/>
  <c r="W18" i="11" s="1"/>
  <c r="H19" i="11"/>
  <c r="W19" i="11" s="1"/>
  <c r="H20" i="11"/>
  <c r="W20" i="11" s="1"/>
  <c r="H21" i="11"/>
  <c r="H22" i="11"/>
  <c r="W22" i="11" s="1"/>
  <c r="H23" i="11"/>
  <c r="W23" i="11" s="1"/>
  <c r="H24" i="11"/>
  <c r="W24" i="11" s="1"/>
  <c r="H25" i="11"/>
  <c r="H26" i="11"/>
  <c r="W26" i="11" s="1"/>
  <c r="H27" i="11"/>
  <c r="W27" i="11" s="1"/>
  <c r="H28" i="11"/>
  <c r="W28" i="11" s="1"/>
  <c r="H29" i="11"/>
  <c r="H30" i="11"/>
  <c r="W30" i="11" s="1"/>
  <c r="H31" i="11"/>
  <c r="W31" i="11" s="1"/>
  <c r="H32" i="11"/>
  <c r="W32" i="11" s="1"/>
  <c r="H33" i="11"/>
  <c r="H34" i="11"/>
  <c r="W34" i="11" s="1"/>
  <c r="H35" i="11"/>
  <c r="W35" i="11" s="1"/>
  <c r="H36" i="11"/>
  <c r="W36" i="11" s="1"/>
  <c r="H37" i="11"/>
  <c r="H38" i="11"/>
  <c r="W38" i="11" s="1"/>
  <c r="H39" i="11"/>
  <c r="W39" i="11" s="1"/>
  <c r="H40" i="11"/>
  <c r="W40" i="11" s="1"/>
  <c r="H41" i="11"/>
  <c r="H42" i="11"/>
  <c r="W42" i="11" s="1"/>
  <c r="H43" i="11"/>
  <c r="W43" i="11" s="1"/>
  <c r="H44" i="11"/>
  <c r="W44" i="11" s="1"/>
  <c r="H45" i="11"/>
  <c r="H46" i="11"/>
  <c r="W46" i="11" s="1"/>
  <c r="H47" i="11"/>
  <c r="W47" i="11" s="1"/>
  <c r="H48" i="11"/>
  <c r="W48" i="11" s="1"/>
  <c r="H49" i="11"/>
  <c r="H50" i="11"/>
  <c r="W50" i="11" s="1"/>
  <c r="H51" i="11"/>
  <c r="W51" i="11" s="1"/>
  <c r="H52" i="11"/>
  <c r="W52" i="11" s="1"/>
  <c r="H53" i="11"/>
  <c r="H54" i="11"/>
  <c r="W54" i="11" s="1"/>
  <c r="H55" i="11"/>
  <c r="W55" i="11" s="1"/>
  <c r="H56" i="11"/>
  <c r="W56" i="11" s="1"/>
  <c r="AB90" i="3"/>
  <c r="AB92" i="3" s="1"/>
  <c r="AJ6" i="23" s="1"/>
  <c r="P27" i="23" s="1"/>
  <c r="AA90" i="3"/>
  <c r="W90" i="3"/>
  <c r="W92" i="3" s="1"/>
  <c r="W6" i="23" s="1"/>
  <c r="O29" i="23" s="1"/>
  <c r="V90" i="3"/>
  <c r="S90" i="3"/>
  <c r="S92" i="3" s="1"/>
  <c r="AH6" i="23" s="1"/>
  <c r="N27" i="23" s="1"/>
  <c r="R90" i="3"/>
  <c r="R92" i="3" s="1"/>
  <c r="N90" i="3"/>
  <c r="N92" i="3" s="1"/>
  <c r="AG6" i="23" s="1"/>
  <c r="M27" i="23" s="1"/>
  <c r="M90" i="3"/>
  <c r="M92" i="3" s="1"/>
  <c r="AA6" i="23" s="1"/>
  <c r="M28" i="23" s="1"/>
  <c r="L90" i="3"/>
  <c r="L92" i="3" s="1"/>
  <c r="U6" i="23" s="1"/>
  <c r="M29" i="23" s="1"/>
  <c r="AO22" i="10"/>
  <c r="AO24" i="10" s="1"/>
  <c r="AK10" i="23" s="1"/>
  <c r="Q75" i="23" s="1"/>
  <c r="AN22" i="10"/>
  <c r="AN24" i="10" s="1"/>
  <c r="AE10" i="23" s="1"/>
  <c r="Q76" i="23" s="1"/>
  <c r="AM22" i="10"/>
  <c r="AL22" i="10"/>
  <c r="AI22" i="10"/>
  <c r="AI24" i="10" s="1"/>
  <c r="AJ10" i="23" s="1"/>
  <c r="P75" i="23" s="1"/>
  <c r="AH22" i="10"/>
  <c r="AG22" i="10"/>
  <c r="AG24" i="10" s="1"/>
  <c r="X10" i="23" s="1"/>
  <c r="P77" i="23" s="1"/>
  <c r="AF22" i="10"/>
  <c r="AF24" i="10" s="1"/>
  <c r="AB22" i="10"/>
  <c r="AB24" i="10" s="1"/>
  <c r="AA22" i="10"/>
  <c r="Z22" i="10"/>
  <c r="Z24" i="10" s="1"/>
  <c r="W22" i="10"/>
  <c r="W24" i="10" s="1"/>
  <c r="AH10" i="23" s="1"/>
  <c r="N75" i="23" s="1"/>
  <c r="V22" i="10"/>
  <c r="V24" i="10" s="1"/>
  <c r="U22" i="10"/>
  <c r="T22" i="10"/>
  <c r="T24" i="10" s="1"/>
  <c r="Q22" i="10"/>
  <c r="Q24" i="10" s="1"/>
  <c r="AG10" i="23" s="1"/>
  <c r="M75" i="23" s="1"/>
  <c r="P22" i="10"/>
  <c r="P24" i="10" s="1"/>
  <c r="AA10" i="23" s="1"/>
  <c r="M76" i="23" s="1"/>
  <c r="O22" i="10"/>
  <c r="K49" i="12"/>
  <c r="K51" i="12" s="1"/>
  <c r="U12" i="23" s="1"/>
  <c r="M97" i="23" s="1"/>
  <c r="L49" i="12"/>
  <c r="L51" i="12" s="1"/>
  <c r="AA12" i="23" s="1"/>
  <c r="M96" i="23" s="1"/>
  <c r="M49" i="12"/>
  <c r="C48" i="12"/>
  <c r="P48" i="12" s="1"/>
  <c r="Q49" i="12"/>
  <c r="Q51" i="12" s="1"/>
  <c r="R49" i="12"/>
  <c r="R51" i="12" s="1"/>
  <c r="S49" i="12"/>
  <c r="S51" i="12" s="1"/>
  <c r="AH12" i="23" s="1"/>
  <c r="N95" i="23" s="1"/>
  <c r="V49" i="12"/>
  <c r="V51" i="12" s="1"/>
  <c r="W49" i="12"/>
  <c r="X49" i="12"/>
  <c r="X51" i="12" s="1"/>
  <c r="AC12" i="23" s="1"/>
  <c r="O96" i="23" s="1"/>
  <c r="Y49" i="12"/>
  <c r="Y51" i="12" s="1"/>
  <c r="AI12" i="23" s="1"/>
  <c r="O95" i="23" s="1"/>
  <c r="C42" i="12"/>
  <c r="AB42" i="12" s="1"/>
  <c r="C43" i="12"/>
  <c r="AB43" i="12" s="1"/>
  <c r="C46" i="12"/>
  <c r="AB46" i="12" s="1"/>
  <c r="AC49" i="12"/>
  <c r="AC51" i="12" s="1"/>
  <c r="X12" i="23" s="1"/>
  <c r="P97" i="23" s="1"/>
  <c r="AD49" i="12"/>
  <c r="AD51" i="12" s="1"/>
  <c r="AD12" i="23" s="1"/>
  <c r="P96" i="23" s="1"/>
  <c r="AH49" i="12"/>
  <c r="AH51" i="12" s="1"/>
  <c r="Y12" i="23" s="1"/>
  <c r="Q97" i="23" s="1"/>
  <c r="AI49" i="12"/>
  <c r="AI51" i="12" s="1"/>
  <c r="J49" i="12"/>
  <c r="J51" i="12" s="1"/>
  <c r="AF56" i="14"/>
  <c r="AF58" i="14" s="1"/>
  <c r="AE13" i="23" s="1"/>
  <c r="Q107" i="23" s="1"/>
  <c r="AE56" i="14"/>
  <c r="AA56" i="14"/>
  <c r="AA58" i="14" s="1"/>
  <c r="AD13" i="23" s="1"/>
  <c r="P107" i="23" s="1"/>
  <c r="Z56" i="14"/>
  <c r="Z58" i="14" s="1"/>
  <c r="X13" i="23" s="1"/>
  <c r="P108" i="23" s="1"/>
  <c r="Y56" i="14"/>
  <c r="V56" i="14"/>
  <c r="U56" i="14"/>
  <c r="Q56" i="14"/>
  <c r="Q58" i="14" s="1"/>
  <c r="AB13" i="23" s="1"/>
  <c r="P56" i="14"/>
  <c r="L56" i="14"/>
  <c r="L58" i="14" s="1"/>
  <c r="AA13" i="23" s="1"/>
  <c r="M107" i="23" s="1"/>
  <c r="K56" i="14"/>
  <c r="J56" i="14"/>
  <c r="X90" i="3"/>
  <c r="X92" i="3" s="1"/>
  <c r="AI6" i="23" s="1"/>
  <c r="O27" i="23" s="1"/>
  <c r="AF90" i="3"/>
  <c r="AF92" i="3" s="1"/>
  <c r="AC58" i="9"/>
  <c r="AC60" i="9" s="1"/>
  <c r="U58" i="9"/>
  <c r="U60" i="9" s="1"/>
  <c r="AH9" i="23" s="1"/>
  <c r="N66" i="23" s="1"/>
  <c r="AJ58" i="9"/>
  <c r="AJ60" i="9" s="1"/>
  <c r="AK9" i="23" s="1"/>
  <c r="Q66" i="23" s="1"/>
  <c r="AI58" i="9"/>
  <c r="AI60" i="9" s="1"/>
  <c r="AE58" i="9"/>
  <c r="AE60" i="9" s="1"/>
  <c r="AJ9" i="23" s="1"/>
  <c r="P66" i="23" s="1"/>
  <c r="AD58" i="9"/>
  <c r="AD60" i="9" s="1"/>
  <c r="Z58" i="9"/>
  <c r="Z60" i="9" s="1"/>
  <c r="AI9" i="23" s="1"/>
  <c r="O66" i="23" s="1"/>
  <c r="Y58" i="9"/>
  <c r="Y60" i="9" s="1"/>
  <c r="X58" i="9"/>
  <c r="X60" i="9" s="1"/>
  <c r="T58" i="9"/>
  <c r="T60" i="9" s="1"/>
  <c r="O58" i="9"/>
  <c r="O60" i="9" s="1"/>
  <c r="N58" i="9"/>
  <c r="N60" i="9" s="1"/>
  <c r="K58" i="9"/>
  <c r="K60" i="9" s="1"/>
  <c r="G6" i="16"/>
  <c r="T6" i="16" s="1"/>
  <c r="G7" i="16"/>
  <c r="G9" i="16"/>
  <c r="G11" i="16"/>
  <c r="T11" i="16" s="1"/>
  <c r="G12" i="16"/>
  <c r="T12" i="16" s="1"/>
  <c r="G13" i="16"/>
  <c r="T13" i="16" s="1"/>
  <c r="P17" i="16"/>
  <c r="G25" i="16"/>
  <c r="G30" i="16"/>
  <c r="G34" i="16"/>
  <c r="T34" i="16" s="1"/>
  <c r="G38" i="16"/>
  <c r="G42" i="16"/>
  <c r="G46" i="16"/>
  <c r="G49" i="16"/>
  <c r="T49" i="16" s="1"/>
  <c r="G50" i="16"/>
  <c r="G51" i="16"/>
  <c r="G52" i="16"/>
  <c r="P52" i="16" s="1"/>
  <c r="G53" i="16"/>
  <c r="G54" i="16"/>
  <c r="G55" i="16"/>
  <c r="G56" i="16"/>
  <c r="P56" i="16" s="1"/>
  <c r="G57" i="16"/>
  <c r="T57" i="16" s="1"/>
  <c r="G58" i="16"/>
  <c r="G59" i="16"/>
  <c r="G60" i="16"/>
  <c r="P60" i="16" s="1"/>
  <c r="G61" i="16"/>
  <c r="T61" i="16" s="1"/>
  <c r="G62" i="16"/>
  <c r="G63" i="16"/>
  <c r="G64" i="16"/>
  <c r="P64" i="16" s="1"/>
  <c r="G65" i="16"/>
  <c r="T65" i="16" s="1"/>
  <c r="G66" i="16"/>
  <c r="G67" i="16"/>
  <c r="G68" i="16"/>
  <c r="P68" i="16" s="1"/>
  <c r="G69" i="16"/>
  <c r="T69" i="16" s="1"/>
  <c r="G70" i="16"/>
  <c r="G71" i="16"/>
  <c r="G72" i="16"/>
  <c r="P72" i="16" s="1"/>
  <c r="G73" i="16"/>
  <c r="T73" i="16" s="1"/>
  <c r="G74" i="16"/>
  <c r="G75" i="16"/>
  <c r="G76" i="16"/>
  <c r="G77" i="16"/>
  <c r="T77" i="16" s="1"/>
  <c r="G78" i="16"/>
  <c r="G79" i="16"/>
  <c r="G80" i="16"/>
  <c r="P80" i="16" s="1"/>
  <c r="G81" i="16"/>
  <c r="T81" i="16" s="1"/>
  <c r="G82" i="16"/>
  <c r="G83" i="16"/>
  <c r="G84" i="16"/>
  <c r="P84" i="16" s="1"/>
  <c r="G85" i="16"/>
  <c r="G86" i="16"/>
  <c r="G87" i="16"/>
  <c r="G88" i="16"/>
  <c r="P88" i="16" s="1"/>
  <c r="G89" i="16"/>
  <c r="G90" i="16"/>
  <c r="G91" i="16"/>
  <c r="G92" i="16"/>
  <c r="P92" i="16" s="1"/>
  <c r="G93" i="16"/>
  <c r="T93" i="16" s="1"/>
  <c r="G94" i="16"/>
  <c r="G95" i="16"/>
  <c r="G96" i="16"/>
  <c r="P96" i="16" s="1"/>
  <c r="G97" i="16"/>
  <c r="T97" i="16" s="1"/>
  <c r="G98" i="16"/>
  <c r="G99" i="16"/>
  <c r="G100" i="16"/>
  <c r="P100" i="16" s="1"/>
  <c r="G101" i="16"/>
  <c r="G102" i="16"/>
  <c r="G103" i="16"/>
  <c r="G104" i="16"/>
  <c r="P104" i="16" s="1"/>
  <c r="G105" i="16"/>
  <c r="T105" i="16" s="1"/>
  <c r="G106" i="16"/>
  <c r="G107" i="16"/>
  <c r="G108" i="16"/>
  <c r="G109" i="16"/>
  <c r="T109" i="16" s="1"/>
  <c r="G110" i="16"/>
  <c r="G111" i="16"/>
  <c r="G112" i="16"/>
  <c r="P112" i="16" s="1"/>
  <c r="G113" i="16"/>
  <c r="T113" i="16" s="1"/>
  <c r="G114" i="16"/>
  <c r="G115" i="16"/>
  <c r="G116" i="16"/>
  <c r="P116" i="16" s="1"/>
  <c r="G117" i="16"/>
  <c r="G118" i="16"/>
  <c r="G119" i="16"/>
  <c r="G120" i="16"/>
  <c r="P120" i="16" s="1"/>
  <c r="G121" i="16"/>
  <c r="T121" i="16" s="1"/>
  <c r="G122" i="16"/>
  <c r="G123" i="16"/>
  <c r="G124" i="16"/>
  <c r="P124" i="16" s="1"/>
  <c r="G125" i="16"/>
  <c r="G126" i="16"/>
  <c r="G127" i="16"/>
  <c r="G128" i="16"/>
  <c r="P128" i="16" s="1"/>
  <c r="G129" i="16"/>
  <c r="G130" i="16"/>
  <c r="G131" i="16"/>
  <c r="G132" i="16"/>
  <c r="P132" i="16" s="1"/>
  <c r="G133" i="16"/>
  <c r="P133" i="16" s="1"/>
  <c r="G134" i="16"/>
  <c r="G135" i="16"/>
  <c r="G136" i="16"/>
  <c r="P136" i="16" s="1"/>
  <c r="G137" i="16"/>
  <c r="G138" i="16"/>
  <c r="P138" i="16" s="1"/>
  <c r="G139" i="16"/>
  <c r="G140" i="16"/>
  <c r="G141" i="16"/>
  <c r="G142" i="16"/>
  <c r="G143" i="16"/>
  <c r="G144" i="16"/>
  <c r="P144" i="16" s="1"/>
  <c r="G145" i="16"/>
  <c r="G146" i="16"/>
  <c r="P146" i="16" s="1"/>
  <c r="G147" i="16"/>
  <c r="G148" i="16"/>
  <c r="P148" i="16" s="1"/>
  <c r="G149" i="16"/>
  <c r="G150" i="16"/>
  <c r="P150" i="16" s="1"/>
  <c r="G151" i="16"/>
  <c r="G152" i="16"/>
  <c r="P152" i="16" s="1"/>
  <c r="G153" i="16"/>
  <c r="G154" i="16"/>
  <c r="G155" i="16"/>
  <c r="G156" i="16"/>
  <c r="P156" i="16" s="1"/>
  <c r="G157" i="16"/>
  <c r="G158" i="16"/>
  <c r="R11" i="16"/>
  <c r="R12" i="16"/>
  <c r="R4" i="16"/>
  <c r="P11" i="16"/>
  <c r="P12" i="16"/>
  <c r="P25" i="16"/>
  <c r="P51" i="16"/>
  <c r="P55" i="16"/>
  <c r="P59" i="16"/>
  <c r="P63" i="16"/>
  <c r="P67" i="16"/>
  <c r="P71" i="16"/>
  <c r="P75" i="16"/>
  <c r="P76" i="16"/>
  <c r="P79" i="16"/>
  <c r="P83" i="16"/>
  <c r="P87" i="16"/>
  <c r="P91" i="16"/>
  <c r="P95" i="16"/>
  <c r="P99" i="16"/>
  <c r="P103" i="16"/>
  <c r="P107" i="16"/>
  <c r="P108" i="16"/>
  <c r="P111" i="16"/>
  <c r="P115" i="16"/>
  <c r="P119" i="16"/>
  <c r="P123" i="16"/>
  <c r="P127" i="16"/>
  <c r="P131" i="16"/>
  <c r="P135" i="16"/>
  <c r="P139" i="16"/>
  <c r="P140" i="16"/>
  <c r="P143" i="16"/>
  <c r="P147" i="16"/>
  <c r="P151" i="16"/>
  <c r="P155" i="16"/>
  <c r="N10" i="16"/>
  <c r="N11" i="16"/>
  <c r="N4" i="16"/>
  <c r="L5" i="16"/>
  <c r="L6" i="16"/>
  <c r="G8" i="16"/>
  <c r="L8" i="16"/>
  <c r="L11" i="16"/>
  <c r="L4" i="16"/>
  <c r="L17" i="16" s="1"/>
  <c r="L70" i="16"/>
  <c r="L132" i="16"/>
  <c r="J10" i="16"/>
  <c r="J4" i="16"/>
  <c r="M51" i="12"/>
  <c r="AG12" i="23" s="1"/>
  <c r="M95" i="23" s="1"/>
  <c r="G51" i="12"/>
  <c r="V58" i="14"/>
  <c r="AC13" i="23" s="1"/>
  <c r="O107" i="23" s="1"/>
  <c r="G57" i="14"/>
  <c r="G58" i="14" s="1"/>
  <c r="T13" i="23" s="1"/>
  <c r="L108" i="23" s="1"/>
  <c r="AE58" i="14"/>
  <c r="W51" i="12"/>
  <c r="W12" i="23" s="1"/>
  <c r="O97" i="23" s="1"/>
  <c r="U58" i="14"/>
  <c r="W13" i="23" s="1"/>
  <c r="O108" i="23" s="1"/>
  <c r="L81" i="5"/>
  <c r="L82" i="5"/>
  <c r="K58" i="14"/>
  <c r="U13" i="23" s="1"/>
  <c r="M108" i="23" s="1"/>
  <c r="AE90" i="3"/>
  <c r="Y57" i="14"/>
  <c r="J57" i="14"/>
  <c r="W81" i="5"/>
  <c r="W83" i="5" s="1"/>
  <c r="AI81" i="5"/>
  <c r="AI82" i="5"/>
  <c r="AC81" i="5"/>
  <c r="AC82" i="5"/>
  <c r="Q81" i="5"/>
  <c r="Q82" i="5"/>
  <c r="H81" i="5"/>
  <c r="H82" i="5"/>
  <c r="I11" i="7"/>
  <c r="AL24" i="10"/>
  <c r="AA91" i="3"/>
  <c r="K90" i="3"/>
  <c r="K91" i="3"/>
  <c r="H90" i="3"/>
  <c r="H91" i="3"/>
  <c r="AL81" i="5"/>
  <c r="AL83" i="5" s="1"/>
  <c r="AK7" i="23" s="1"/>
  <c r="Q43" i="23" s="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60" i="11"/>
  <c r="AH61" i="11"/>
  <c r="AH62" i="11"/>
  <c r="AH63" i="11"/>
  <c r="AH64" i="11"/>
  <c r="AH65" i="11"/>
  <c r="AH66" i="11"/>
  <c r="AH67" i="11"/>
  <c r="AH68" i="11"/>
  <c r="AH69" i="11"/>
  <c r="AH70" i="11"/>
  <c r="AF81" i="5"/>
  <c r="AF83" i="5" s="1"/>
  <c r="AJ7" i="23" s="1"/>
  <c r="P43" i="23" s="1"/>
  <c r="AD12" i="11"/>
  <c r="AD13" i="11"/>
  <c r="AD14" i="11"/>
  <c r="AD15" i="11"/>
  <c r="AD16" i="11"/>
  <c r="AD17" i="11"/>
  <c r="AD18" i="11"/>
  <c r="AD19" i="11"/>
  <c r="AD20" i="11"/>
  <c r="AD21" i="11"/>
  <c r="AD22" i="11"/>
  <c r="AD23" i="11"/>
  <c r="AD24" i="11"/>
  <c r="AD25" i="11"/>
  <c r="AD26" i="11"/>
  <c r="AD27" i="11"/>
  <c r="AD28" i="11"/>
  <c r="AD29" i="11"/>
  <c r="AD30" i="11"/>
  <c r="AD31" i="11"/>
  <c r="AD32" i="11"/>
  <c r="AD33" i="11"/>
  <c r="AD34" i="11"/>
  <c r="AD35" i="11"/>
  <c r="AD36" i="11"/>
  <c r="AD37" i="11"/>
  <c r="AD38" i="11"/>
  <c r="AD39" i="11"/>
  <c r="AD40" i="11"/>
  <c r="AD41" i="11"/>
  <c r="AD42" i="11"/>
  <c r="AD43" i="11"/>
  <c r="AD44" i="11"/>
  <c r="AD45" i="11"/>
  <c r="AD46" i="11"/>
  <c r="AD47" i="11"/>
  <c r="AD48" i="11"/>
  <c r="AD49" i="11"/>
  <c r="AD50" i="11"/>
  <c r="AD51" i="11"/>
  <c r="AD52" i="11"/>
  <c r="AD53" i="11"/>
  <c r="AD54" i="11"/>
  <c r="AD55" i="11"/>
  <c r="AD56" i="11"/>
  <c r="AD60" i="11"/>
  <c r="AD61" i="11"/>
  <c r="AD62" i="11"/>
  <c r="AD63" i="11"/>
  <c r="AD64" i="11"/>
  <c r="AD65" i="11"/>
  <c r="AD66" i="11"/>
  <c r="AD67" i="11"/>
  <c r="AD68" i="11"/>
  <c r="AD69" i="11"/>
  <c r="AD70" i="11"/>
  <c r="Z81" i="5"/>
  <c r="Z83" i="5" s="1"/>
  <c r="AI7" i="23" s="1"/>
  <c r="O43" i="23" s="1"/>
  <c r="Z12" i="11"/>
  <c r="Z13" i="11"/>
  <c r="Z14" i="11"/>
  <c r="Z15" i="11"/>
  <c r="Z16" i="11"/>
  <c r="Z17" i="11"/>
  <c r="Z18" i="11"/>
  <c r="Z19" i="11"/>
  <c r="Z20" i="11"/>
  <c r="Z21" i="11"/>
  <c r="Z22" i="11"/>
  <c r="Z23" i="11"/>
  <c r="Z24" i="11"/>
  <c r="Z25" i="11"/>
  <c r="Z26" i="11"/>
  <c r="Z27" i="11"/>
  <c r="Z28" i="11"/>
  <c r="Z29" i="11"/>
  <c r="Z30" i="11"/>
  <c r="Z31" i="11"/>
  <c r="Z32" i="11"/>
  <c r="Z33" i="11"/>
  <c r="Z34" i="11"/>
  <c r="Z35" i="11"/>
  <c r="Z36" i="11"/>
  <c r="Z37" i="11"/>
  <c r="Z38" i="11"/>
  <c r="Z39" i="11"/>
  <c r="Z40" i="11"/>
  <c r="Z41" i="11"/>
  <c r="Z42" i="11"/>
  <c r="Z43" i="11"/>
  <c r="Z44" i="11"/>
  <c r="Z45" i="11"/>
  <c r="Z46" i="11"/>
  <c r="Z47" i="11"/>
  <c r="Z48" i="11"/>
  <c r="Z49" i="11"/>
  <c r="Z50" i="11"/>
  <c r="Z51" i="11"/>
  <c r="Z52" i="11"/>
  <c r="Z53" i="11"/>
  <c r="Z54" i="11"/>
  <c r="Z55" i="11"/>
  <c r="Z56" i="11"/>
  <c r="Z60" i="11"/>
  <c r="Z61" i="11"/>
  <c r="Z62" i="11"/>
  <c r="Z63" i="11"/>
  <c r="Z64" i="11"/>
  <c r="Z65" i="11"/>
  <c r="Z66" i="11"/>
  <c r="Z67" i="11"/>
  <c r="Z68" i="11"/>
  <c r="Z69" i="11"/>
  <c r="Z70" i="11"/>
  <c r="T81" i="5"/>
  <c r="T83" i="5" s="1"/>
  <c r="AH7" i="23" s="1"/>
  <c r="N43" i="23" s="1"/>
  <c r="U12" i="11"/>
  <c r="U13" i="11"/>
  <c r="U14" i="11"/>
  <c r="U15" i="11"/>
  <c r="U16" i="11"/>
  <c r="U17" i="11"/>
  <c r="U18" i="11"/>
  <c r="U19" i="11"/>
  <c r="U20" i="11"/>
  <c r="U21" i="11"/>
  <c r="U22" i="11"/>
  <c r="U23" i="11"/>
  <c r="U24" i="11"/>
  <c r="U25" i="11"/>
  <c r="U26" i="11"/>
  <c r="U27" i="11"/>
  <c r="U28" i="11"/>
  <c r="U29" i="11"/>
  <c r="U30" i="11"/>
  <c r="U31" i="11"/>
  <c r="U32" i="11"/>
  <c r="U33" i="11"/>
  <c r="U34" i="11"/>
  <c r="U35" i="11"/>
  <c r="U36" i="11"/>
  <c r="U37" i="11"/>
  <c r="U38" i="11"/>
  <c r="U39" i="11"/>
  <c r="U40" i="11"/>
  <c r="U41" i="11"/>
  <c r="U42" i="11"/>
  <c r="U43" i="11"/>
  <c r="U44" i="11"/>
  <c r="U45" i="11"/>
  <c r="U46" i="11"/>
  <c r="U47" i="11"/>
  <c r="U48" i="11"/>
  <c r="U49" i="11"/>
  <c r="U50" i="11"/>
  <c r="U51" i="11"/>
  <c r="U52" i="11"/>
  <c r="U53" i="11"/>
  <c r="U54" i="11"/>
  <c r="U55" i="11"/>
  <c r="U56" i="11"/>
  <c r="U60" i="11"/>
  <c r="U61" i="11"/>
  <c r="U62" i="11"/>
  <c r="U63" i="11"/>
  <c r="U64" i="11"/>
  <c r="U65" i="11"/>
  <c r="U66" i="11"/>
  <c r="U67" i="11"/>
  <c r="U68" i="11"/>
  <c r="U69" i="11"/>
  <c r="U70" i="11"/>
  <c r="N81" i="5"/>
  <c r="N83" i="5" s="1"/>
  <c r="AG7" i="23" s="1"/>
  <c r="M43" i="23" s="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60" i="11"/>
  <c r="Q61" i="11"/>
  <c r="Q62" i="11"/>
  <c r="Q63" i="11"/>
  <c r="Q64" i="11"/>
  <c r="Q65" i="11"/>
  <c r="Q66" i="11"/>
  <c r="Q67" i="11"/>
  <c r="Q68" i="11"/>
  <c r="Q69" i="11"/>
  <c r="Q70"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60" i="11"/>
  <c r="M61" i="11"/>
  <c r="M62" i="11"/>
  <c r="M63" i="11"/>
  <c r="M64" i="11"/>
  <c r="M65" i="11"/>
  <c r="M66" i="11"/>
  <c r="M67" i="11"/>
  <c r="M68" i="11"/>
  <c r="M69" i="11"/>
  <c r="M70" i="11"/>
  <c r="AF12" i="23"/>
  <c r="L95" i="23" s="1"/>
  <c r="AK81" i="5"/>
  <c r="AK83" i="5" s="1"/>
  <c r="AE7" i="23" s="1"/>
  <c r="Q44" i="23" s="1"/>
  <c r="AG12" i="11"/>
  <c r="AG13"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60" i="11"/>
  <c r="AG61" i="11"/>
  <c r="AG62" i="11"/>
  <c r="AG63" i="11"/>
  <c r="AG64" i="11"/>
  <c r="AG65" i="11"/>
  <c r="AG66" i="11"/>
  <c r="AG67" i="11"/>
  <c r="AG68" i="11"/>
  <c r="AG69" i="11"/>
  <c r="AG70" i="11"/>
  <c r="AE81" i="5"/>
  <c r="AE83" i="5" s="1"/>
  <c r="AD7" i="23" s="1"/>
  <c r="P44" i="23" s="1"/>
  <c r="AC12" i="11"/>
  <c r="AC13" i="11"/>
  <c r="AC14" i="11"/>
  <c r="AC15" i="11"/>
  <c r="AC16" i="11"/>
  <c r="AC17" i="11"/>
  <c r="AC18" i="11"/>
  <c r="AC19" i="11"/>
  <c r="AC20" i="11"/>
  <c r="AC21" i="11"/>
  <c r="AC22" i="11"/>
  <c r="AC23" i="11"/>
  <c r="AC24" i="11"/>
  <c r="AC25" i="11"/>
  <c r="AC26" i="11"/>
  <c r="AC27" i="11"/>
  <c r="AC28" i="11"/>
  <c r="AC29" i="11"/>
  <c r="AC30" i="11"/>
  <c r="AC31" i="11"/>
  <c r="AC32" i="11"/>
  <c r="AC33" i="11"/>
  <c r="AC34" i="11"/>
  <c r="AC35" i="11"/>
  <c r="AC36" i="11"/>
  <c r="AC37" i="11"/>
  <c r="AC38" i="11"/>
  <c r="AC39" i="11"/>
  <c r="AC40" i="11"/>
  <c r="AC41" i="11"/>
  <c r="AC42" i="11"/>
  <c r="AC43" i="11"/>
  <c r="AC44" i="11"/>
  <c r="AC45" i="11"/>
  <c r="AC46" i="11"/>
  <c r="AC47" i="11"/>
  <c r="AC48" i="11"/>
  <c r="AC49" i="11"/>
  <c r="AC50" i="11"/>
  <c r="AC51" i="11"/>
  <c r="AC52" i="11"/>
  <c r="AC53" i="11"/>
  <c r="AC54" i="11"/>
  <c r="AC55" i="11"/>
  <c r="AC56" i="11"/>
  <c r="AC60" i="11"/>
  <c r="AC61" i="11"/>
  <c r="AC62" i="11"/>
  <c r="AC63" i="11"/>
  <c r="AC64" i="11"/>
  <c r="AC65" i="11"/>
  <c r="AC66" i="11"/>
  <c r="AC67" i="11"/>
  <c r="AC68" i="11"/>
  <c r="AC69" i="11"/>
  <c r="AC70" i="11"/>
  <c r="Y81" i="5"/>
  <c r="Y83" i="5" s="1"/>
  <c r="AC7" i="23" s="1"/>
  <c r="O44" i="23" s="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60" i="11"/>
  <c r="Y61" i="11"/>
  <c r="Y62" i="11"/>
  <c r="Y63" i="11"/>
  <c r="Y64" i="11"/>
  <c r="Y65" i="11"/>
  <c r="Y66" i="11"/>
  <c r="Y67" i="11"/>
  <c r="Y68" i="11"/>
  <c r="Y69" i="11"/>
  <c r="Y70" i="11"/>
  <c r="S81" i="5"/>
  <c r="S83" i="5" s="1"/>
  <c r="AB7" i="23" s="1"/>
  <c r="N44" i="23" s="1"/>
  <c r="AB10" i="23"/>
  <c r="N76" i="23" s="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60" i="11"/>
  <c r="T61" i="11"/>
  <c r="T62" i="11"/>
  <c r="T63" i="11"/>
  <c r="T64" i="11"/>
  <c r="T65" i="11"/>
  <c r="T66" i="11"/>
  <c r="T67" i="11"/>
  <c r="T68" i="11"/>
  <c r="T69" i="11"/>
  <c r="T70" i="11"/>
  <c r="AB12" i="23"/>
  <c r="N96" i="23" s="1"/>
  <c r="M81" i="5"/>
  <c r="M83" i="5" s="1"/>
  <c r="AA7" i="23" s="1"/>
  <c r="M44" i="23" s="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60" i="11"/>
  <c r="P61" i="11"/>
  <c r="P62" i="11"/>
  <c r="P63" i="11"/>
  <c r="P64" i="11"/>
  <c r="P65" i="11"/>
  <c r="P66" i="11"/>
  <c r="P67" i="11"/>
  <c r="P68" i="11"/>
  <c r="P69" i="11"/>
  <c r="P70"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60" i="11"/>
  <c r="L61" i="11"/>
  <c r="L62" i="11"/>
  <c r="L63" i="11"/>
  <c r="L64" i="11"/>
  <c r="L65" i="11"/>
  <c r="L66" i="11"/>
  <c r="L67" i="11"/>
  <c r="L68" i="11"/>
  <c r="L69" i="11"/>
  <c r="L70" i="11"/>
  <c r="Z12" i="23"/>
  <c r="L96" i="23" s="1"/>
  <c r="AJ81" i="5"/>
  <c r="AJ82" i="5"/>
  <c r="AM24" i="10"/>
  <c r="Y10" i="23" s="1"/>
  <c r="Q77" i="23" s="1"/>
  <c r="AF13" i="11"/>
  <c r="AF14" i="11"/>
  <c r="AF15" i="11"/>
  <c r="AF18" i="11"/>
  <c r="AF19" i="11"/>
  <c r="AF22" i="11"/>
  <c r="AF23" i="11"/>
  <c r="AF26" i="11"/>
  <c r="AF27" i="11"/>
  <c r="AF30" i="11"/>
  <c r="AF31" i="11"/>
  <c r="AF33" i="11"/>
  <c r="AF34" i="11"/>
  <c r="AF35" i="11"/>
  <c r="AF38" i="11"/>
  <c r="AF39" i="11"/>
  <c r="AF42" i="11"/>
  <c r="AF43" i="11"/>
  <c r="AF45" i="11"/>
  <c r="AF46" i="11"/>
  <c r="AF47" i="11"/>
  <c r="AF50" i="11"/>
  <c r="AF51" i="11"/>
  <c r="AF54" i="11"/>
  <c r="AF56" i="11"/>
  <c r="Y13" i="23"/>
  <c r="Q108" i="23" s="1"/>
  <c r="AD81" i="5"/>
  <c r="AD82" i="5"/>
  <c r="AB14" i="11"/>
  <c r="AB15" i="11"/>
  <c r="AB18" i="11"/>
  <c r="AB19" i="11"/>
  <c r="AB22" i="11"/>
  <c r="AB23" i="11"/>
  <c r="AB26" i="11"/>
  <c r="AB27" i="11"/>
  <c r="AB30" i="11"/>
  <c r="AB31" i="11"/>
  <c r="AB34" i="11"/>
  <c r="AB35" i="11"/>
  <c r="AB37" i="11"/>
  <c r="AB38" i="11"/>
  <c r="AB39" i="11"/>
  <c r="AB41" i="11"/>
  <c r="AB42" i="11"/>
  <c r="AB43" i="11"/>
  <c r="AB46" i="11"/>
  <c r="AB47" i="11"/>
  <c r="AB50" i="11"/>
  <c r="AB51" i="11"/>
  <c r="AB54" i="11"/>
  <c r="AB55" i="11"/>
  <c r="AB56" i="11"/>
  <c r="X81" i="5"/>
  <c r="X82" i="5"/>
  <c r="R81" i="5"/>
  <c r="R82" i="5"/>
  <c r="S12" i="11"/>
  <c r="S14" i="11"/>
  <c r="S15" i="11"/>
  <c r="S16" i="11"/>
  <c r="S18" i="11"/>
  <c r="S19" i="11"/>
  <c r="S20" i="11"/>
  <c r="S22" i="11"/>
  <c r="S23" i="11"/>
  <c r="S24" i="11"/>
  <c r="S26" i="11"/>
  <c r="S27" i="11"/>
  <c r="S28" i="11"/>
  <c r="S30" i="11"/>
  <c r="S31" i="11"/>
  <c r="S32" i="11"/>
  <c r="S34" i="11"/>
  <c r="S35" i="11"/>
  <c r="S36" i="11"/>
  <c r="S38" i="11"/>
  <c r="S39" i="11"/>
  <c r="S40" i="11"/>
  <c r="S42" i="11"/>
  <c r="S43" i="11"/>
  <c r="S44" i="11"/>
  <c r="S46" i="11"/>
  <c r="S47" i="11"/>
  <c r="S48" i="11"/>
  <c r="S50" i="11"/>
  <c r="S51" i="11"/>
  <c r="S52" i="11"/>
  <c r="S54" i="11"/>
  <c r="S56" i="11"/>
  <c r="V12" i="23"/>
  <c r="O14" i="11"/>
  <c r="O15" i="11"/>
  <c r="O18" i="11"/>
  <c r="O19" i="11"/>
  <c r="O22" i="11"/>
  <c r="O23" i="11"/>
  <c r="O26" i="11"/>
  <c r="O27" i="11"/>
  <c r="O30" i="11"/>
  <c r="O31" i="11"/>
  <c r="O33" i="11"/>
  <c r="O34" i="11"/>
  <c r="O35" i="11"/>
  <c r="O37" i="11"/>
  <c r="O38" i="11"/>
  <c r="O39" i="11"/>
  <c r="O42" i="11"/>
  <c r="O43" i="11"/>
  <c r="O46" i="11"/>
  <c r="O47" i="11"/>
  <c r="O50" i="11"/>
  <c r="O51" i="11"/>
  <c r="O54" i="11"/>
  <c r="K13" i="11"/>
  <c r="K14" i="11"/>
  <c r="K15" i="11"/>
  <c r="K17" i="11"/>
  <c r="K18" i="11"/>
  <c r="K19" i="11"/>
  <c r="K22" i="11"/>
  <c r="K23" i="11"/>
  <c r="K26" i="11"/>
  <c r="K27" i="11"/>
  <c r="K30" i="11"/>
  <c r="K31" i="11"/>
  <c r="K34" i="11"/>
  <c r="K35" i="11"/>
  <c r="K38" i="11"/>
  <c r="K39" i="11"/>
  <c r="K42" i="11"/>
  <c r="K43" i="11"/>
  <c r="K45" i="11"/>
  <c r="K46" i="11"/>
  <c r="K47" i="11"/>
  <c r="K49" i="11"/>
  <c r="K50" i="11"/>
  <c r="K51" i="11"/>
  <c r="K54" i="11"/>
  <c r="K56" i="11"/>
  <c r="T12" i="23"/>
  <c r="L97" i="23" s="1"/>
  <c r="N12" i="23"/>
  <c r="L98" i="23" s="1"/>
  <c r="G47" i="12"/>
  <c r="C61" i="4"/>
  <c r="C62" i="4" s="1"/>
  <c r="C63" i="4" s="1"/>
  <c r="C64" i="4" s="1"/>
  <c r="C65" i="4" s="1"/>
  <c r="C66" i="4" s="1"/>
  <c r="C67" i="4" s="1"/>
  <c r="C68" i="4" s="1"/>
  <c r="C69" i="4" s="1"/>
  <c r="C70" i="4" s="1"/>
  <c r="C71" i="4" s="1"/>
  <c r="C72" i="4" s="1"/>
  <c r="C73" i="4" s="1"/>
  <c r="C74" i="4" s="1"/>
  <c r="C75" i="4" s="1"/>
  <c r="C76" i="4" s="1"/>
  <c r="C77" i="4" s="1"/>
  <c r="C24" i="4"/>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19" i="4"/>
  <c r="C20" i="4" s="1"/>
  <c r="C21" i="4" s="1"/>
  <c r="C22" i="4" s="1"/>
  <c r="C13" i="4"/>
  <c r="C14" i="4" s="1"/>
  <c r="C15" i="4" s="1"/>
  <c r="C16" i="4" s="1"/>
  <c r="C45" i="12"/>
  <c r="C44" i="12"/>
  <c r="C4" i="6"/>
  <c r="C5" i="6" s="1"/>
  <c r="C6" i="6" s="1"/>
  <c r="C7" i="6" s="1"/>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C43" i="6" s="1"/>
  <c r="C44" i="6" s="1"/>
  <c r="C45" i="6" s="1"/>
  <c r="C46" i="6" s="1"/>
  <c r="C47" i="6" s="1"/>
  <c r="C48" i="6" s="1"/>
  <c r="C49" i="6" s="1"/>
  <c r="C50" i="6" s="1"/>
  <c r="C51" i="6" s="1"/>
  <c r="C52" i="6" s="1"/>
  <c r="C53" i="6" s="1"/>
  <c r="C54" i="6" s="1"/>
  <c r="C55" i="6" s="1"/>
  <c r="C56" i="6" s="1"/>
  <c r="C57" i="6" s="1"/>
  <c r="C58" i="6" s="1"/>
  <c r="C59" i="6" s="1"/>
  <c r="C60" i="6" s="1"/>
  <c r="C61" i="6" s="1"/>
  <c r="C62" i="6" s="1"/>
  <c r="C63" i="6" s="1"/>
  <c r="C64" i="6" s="1"/>
  <c r="C65" i="6" s="1"/>
  <c r="C66" i="6" s="1"/>
  <c r="C67" i="6" s="1"/>
  <c r="C68" i="6" s="1"/>
  <c r="C69" i="6" s="1"/>
  <c r="C70" i="6" s="1"/>
  <c r="C71" i="6" s="1"/>
  <c r="C72" i="6" s="1"/>
  <c r="C73" i="6" s="1"/>
  <c r="C74" i="6" s="1"/>
  <c r="C75" i="6" s="1"/>
  <c r="C76" i="6" s="1"/>
  <c r="C77" i="6" s="1"/>
  <c r="C78" i="6" s="1"/>
  <c r="C79" i="6" s="1"/>
  <c r="C80" i="6" s="1"/>
  <c r="C4" i="5"/>
  <c r="C5" i="5" s="1"/>
  <c r="C6" i="5" s="1"/>
  <c r="C7" i="5" s="1"/>
  <c r="C8" i="5" s="1"/>
  <c r="C9" i="5" s="1"/>
  <c r="C10" i="5" s="1"/>
  <c r="C11" i="5" s="1"/>
  <c r="C12" i="5" s="1"/>
  <c r="C13" i="5" s="1"/>
  <c r="C14" i="5" s="1"/>
  <c r="C15" i="5" s="1"/>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13" i="3"/>
  <c r="C14" i="3" s="1"/>
  <c r="C15" i="3" s="1"/>
  <c r="C16" i="3" s="1"/>
  <c r="C19" i="3"/>
  <c r="C20" i="3" s="1"/>
  <c r="C21" i="3" s="1"/>
  <c r="C22" i="3" s="1"/>
  <c r="C24" i="3"/>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1" i="3"/>
  <c r="C62" i="3" s="1"/>
  <c r="C63" i="3" s="1"/>
  <c r="C64" i="3" s="1"/>
  <c r="C65" i="3" s="1"/>
  <c r="C66" i="3" s="1"/>
  <c r="C67" i="3" s="1"/>
  <c r="C68" i="3" s="1"/>
  <c r="C69" i="3" s="1"/>
  <c r="C70" i="3" s="1"/>
  <c r="C71" i="3" s="1"/>
  <c r="C72" i="3" s="1"/>
  <c r="C73" i="3" s="1"/>
  <c r="C74" i="3" s="1"/>
  <c r="C75" i="3" s="1"/>
  <c r="C76" i="3" s="1"/>
  <c r="C77" i="3" s="1"/>
  <c r="X14" i="11"/>
  <c r="X15" i="11"/>
  <c r="X17" i="11"/>
  <c r="X18" i="11"/>
  <c r="X19" i="11"/>
  <c r="X22" i="11"/>
  <c r="X23" i="11"/>
  <c r="X26" i="11"/>
  <c r="X27" i="11"/>
  <c r="X30" i="11"/>
  <c r="X31" i="11"/>
  <c r="X34" i="11"/>
  <c r="X35" i="11"/>
  <c r="X37" i="11"/>
  <c r="X38" i="11"/>
  <c r="X39" i="11"/>
  <c r="X42" i="11"/>
  <c r="X43" i="11"/>
  <c r="X46" i="11"/>
  <c r="X47" i="11"/>
  <c r="X49" i="11"/>
  <c r="X50" i="11"/>
  <c r="X51" i="11"/>
  <c r="X54" i="11"/>
  <c r="X55" i="11"/>
  <c r="C13" i="1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C34" i="11" s="1"/>
  <c r="C35" i="11" s="1"/>
  <c r="C36" i="11" s="1"/>
  <c r="C37" i="11" s="1"/>
  <c r="C38" i="11" s="1"/>
  <c r="C39" i="11" s="1"/>
  <c r="C40" i="11" s="1"/>
  <c r="C41" i="11" s="1"/>
  <c r="C42" i="11" s="1"/>
  <c r="C43" i="11" s="1"/>
  <c r="C44" i="11" s="1"/>
  <c r="C45" i="11" s="1"/>
  <c r="C46" i="11" s="1"/>
  <c r="C47" i="11" s="1"/>
  <c r="C48" i="11" s="1"/>
  <c r="C49" i="11" s="1"/>
  <c r="C50" i="11" s="1"/>
  <c r="C51" i="11" s="1"/>
  <c r="C52" i="11" s="1"/>
  <c r="C53" i="11" s="1"/>
  <c r="C54" i="11" s="1"/>
  <c r="C55" i="11" s="1"/>
  <c r="C56" i="11" s="1"/>
  <c r="P58" i="14"/>
  <c r="V13" i="23" s="1"/>
  <c r="N108" i="23" s="1"/>
  <c r="L8" i="23" l="1"/>
  <c r="U21" i="7"/>
  <c r="P60" i="23" s="1"/>
  <c r="P122" i="23" s="1"/>
  <c r="G8" i="23"/>
  <c r="G14" i="23" s="1"/>
  <c r="Q10" i="23"/>
  <c r="O78" i="23" s="1"/>
  <c r="AE92" i="3"/>
  <c r="AA92" i="3"/>
  <c r="J12" i="16"/>
  <c r="L136" i="16"/>
  <c r="L84" i="16"/>
  <c r="L12" i="16"/>
  <c r="M13" i="7"/>
  <c r="U8" i="23" s="1"/>
  <c r="M57" i="23" s="1"/>
  <c r="AF13" i="7"/>
  <c r="AD8" i="23" s="1"/>
  <c r="P56" i="23" s="1"/>
  <c r="AA13" i="7"/>
  <c r="V13" i="7"/>
  <c r="R13" i="7"/>
  <c r="X83" i="5"/>
  <c r="W7" i="23" s="1"/>
  <c r="O45" i="23" s="1"/>
  <c r="L152" i="16"/>
  <c r="L116" i="16"/>
  <c r="L38" i="16"/>
  <c r="L10" i="16"/>
  <c r="I13" i="7"/>
  <c r="J64" i="16"/>
  <c r="L148" i="16"/>
  <c r="L112" i="16"/>
  <c r="P10" i="16"/>
  <c r="Y58" i="14"/>
  <c r="V6" i="23"/>
  <c r="N29" i="23" s="1"/>
  <c r="AB6" i="23"/>
  <c r="N28" i="23" s="1"/>
  <c r="W53" i="11"/>
  <c r="S53" i="11"/>
  <c r="AF53" i="11"/>
  <c r="K53" i="11"/>
  <c r="W49" i="11"/>
  <c r="AB49" i="11"/>
  <c r="S49" i="11"/>
  <c r="W45" i="11"/>
  <c r="S45" i="11"/>
  <c r="O45" i="11"/>
  <c r="X45" i="11"/>
  <c r="AB45" i="11"/>
  <c r="W41" i="11"/>
  <c r="X41" i="11"/>
  <c r="AF41" i="11"/>
  <c r="S41" i="11"/>
  <c r="K41" i="11"/>
  <c r="O41" i="11"/>
  <c r="W37" i="11"/>
  <c r="K37" i="11"/>
  <c r="S37" i="11"/>
  <c r="AF37" i="11"/>
  <c r="W33" i="11"/>
  <c r="AB33" i="11"/>
  <c r="S33" i="11"/>
  <c r="W29" i="11"/>
  <c r="S29" i="11"/>
  <c r="O29" i="11"/>
  <c r="X29" i="11"/>
  <c r="AB29" i="11"/>
  <c r="W25" i="11"/>
  <c r="O25" i="11"/>
  <c r="X25" i="11"/>
  <c r="AF25" i="11"/>
  <c r="S25" i="11"/>
  <c r="K25" i="11"/>
  <c r="W21" i="11"/>
  <c r="S21" i="11"/>
  <c r="AF21" i="11"/>
  <c r="K21" i="11"/>
  <c r="W17" i="11"/>
  <c r="AB17" i="11"/>
  <c r="S17" i="11"/>
  <c r="W13" i="11"/>
  <c r="AB13" i="11"/>
  <c r="S13" i="11"/>
  <c r="O13" i="11"/>
  <c r="X13" i="11"/>
  <c r="P47" i="12"/>
  <c r="P49" i="12" s="1"/>
  <c r="P51" i="12" s="1"/>
  <c r="AB47" i="12"/>
  <c r="AB49" i="12" s="1"/>
  <c r="AB51" i="12" s="1"/>
  <c r="X53" i="11"/>
  <c r="X21" i="11"/>
  <c r="K29" i="11"/>
  <c r="O49" i="11"/>
  <c r="O17" i="11"/>
  <c r="AB53" i="11"/>
  <c r="AB21" i="11"/>
  <c r="AF49" i="11"/>
  <c r="AF17" i="11"/>
  <c r="AG47" i="12"/>
  <c r="AG49" i="12" s="1"/>
  <c r="AG51" i="12" s="1"/>
  <c r="R30" i="16"/>
  <c r="R114" i="16"/>
  <c r="R100" i="16"/>
  <c r="R138" i="16"/>
  <c r="AE12" i="23"/>
  <c r="Q96" i="23" s="1"/>
  <c r="AK12" i="23"/>
  <c r="Q95" i="23" s="1"/>
  <c r="X33" i="11"/>
  <c r="S10" i="23"/>
  <c r="Q78" i="23" s="1"/>
  <c r="K33" i="11"/>
  <c r="O53" i="11"/>
  <c r="O21" i="11"/>
  <c r="AB25" i="11"/>
  <c r="AF29" i="11"/>
  <c r="R144" i="16"/>
  <c r="T9" i="16"/>
  <c r="L9" i="16"/>
  <c r="O12" i="23"/>
  <c r="M98" i="23" s="1"/>
  <c r="AF58" i="11"/>
  <c r="R22" i="10"/>
  <c r="R24" i="10" s="1"/>
  <c r="J10" i="23" s="1"/>
  <c r="O58" i="11"/>
  <c r="L128" i="16"/>
  <c r="L62" i="16"/>
  <c r="K58" i="11"/>
  <c r="O56" i="11"/>
  <c r="H83" i="5"/>
  <c r="L156" i="16"/>
  <c r="L140" i="16"/>
  <c r="L124" i="16"/>
  <c r="L96" i="16"/>
  <c r="L46" i="16"/>
  <c r="N12" i="16"/>
  <c r="P6" i="16"/>
  <c r="R6" i="16"/>
  <c r="P13" i="7"/>
  <c r="L13" i="7"/>
  <c r="Z13" i="7"/>
  <c r="AC8" i="23" s="1"/>
  <c r="U13" i="7"/>
  <c r="V92" i="3"/>
  <c r="G13" i="7"/>
  <c r="AD22" i="10"/>
  <c r="AD24" i="10" s="1"/>
  <c r="L10" i="23" s="1"/>
  <c r="X56" i="11"/>
  <c r="R83" i="5"/>
  <c r="V7" i="23" s="1"/>
  <c r="N45" i="23" s="1"/>
  <c r="L144" i="16"/>
  <c r="L100" i="16"/>
  <c r="J58" i="14"/>
  <c r="O13" i="23" s="1"/>
  <c r="M109" i="23" s="1"/>
  <c r="P13" i="23"/>
  <c r="N109" i="23" s="1"/>
  <c r="S13" i="23"/>
  <c r="Q109" i="23" s="1"/>
  <c r="J154" i="16"/>
  <c r="K52" i="11"/>
  <c r="K48" i="11"/>
  <c r="K44" i="11"/>
  <c r="K40" i="11"/>
  <c r="K36" i="11"/>
  <c r="K32" i="11"/>
  <c r="K28" i="11"/>
  <c r="K24" i="11"/>
  <c r="K20" i="11"/>
  <c r="K16" i="11"/>
  <c r="K12" i="11"/>
  <c r="O52" i="11"/>
  <c r="O48" i="11"/>
  <c r="O44" i="11"/>
  <c r="O40" i="11"/>
  <c r="O36" i="11"/>
  <c r="O32" i="11"/>
  <c r="O28" i="11"/>
  <c r="O24" i="11"/>
  <c r="O20" i="11"/>
  <c r="O16" i="11"/>
  <c r="O12" i="11"/>
  <c r="S55" i="11"/>
  <c r="AC83" i="5"/>
  <c r="J150" i="16"/>
  <c r="J115" i="16"/>
  <c r="R76" i="16"/>
  <c r="J13" i="7"/>
  <c r="AG83" i="5"/>
  <c r="M7" i="23" s="1"/>
  <c r="W58" i="11"/>
  <c r="K55" i="11"/>
  <c r="O55" i="11"/>
  <c r="AB58" i="11"/>
  <c r="AF52" i="11"/>
  <c r="AF48" i="11"/>
  <c r="AF44" i="11"/>
  <c r="AF40" i="11"/>
  <c r="AF36" i="11"/>
  <c r="AF32" i="11"/>
  <c r="AF28" i="11"/>
  <c r="AF24" i="11"/>
  <c r="AF20" i="11"/>
  <c r="AF16" i="11"/>
  <c r="J138" i="16"/>
  <c r="J88" i="16"/>
  <c r="R68" i="16"/>
  <c r="F83" i="5"/>
  <c r="J120" i="16"/>
  <c r="AC6" i="23"/>
  <c r="O28" i="23" s="1"/>
  <c r="X58" i="11"/>
  <c r="X52" i="11"/>
  <c r="X48" i="11"/>
  <c r="X44" i="11"/>
  <c r="X40" i="11"/>
  <c r="X36" i="11"/>
  <c r="X32" i="11"/>
  <c r="X28" i="11"/>
  <c r="X24" i="11"/>
  <c r="X20" i="11"/>
  <c r="X16" i="11"/>
  <c r="X12" i="11"/>
  <c r="X57" i="11" s="1"/>
  <c r="X59" i="11" s="1"/>
  <c r="S58" i="11"/>
  <c r="AB52" i="11"/>
  <c r="AB48" i="11"/>
  <c r="AB44" i="11"/>
  <c r="AB40" i="11"/>
  <c r="AB36" i="11"/>
  <c r="AB32" i="11"/>
  <c r="AB28" i="11"/>
  <c r="AB24" i="11"/>
  <c r="AB20" i="11"/>
  <c r="AB16" i="11"/>
  <c r="AB12" i="11"/>
  <c r="AF55" i="11"/>
  <c r="J134" i="16"/>
  <c r="J83" i="16"/>
  <c r="O13" i="7"/>
  <c r="AG8" i="23" s="1"/>
  <c r="M55" i="23" s="1"/>
  <c r="P10" i="23"/>
  <c r="N78" i="23" s="1"/>
  <c r="R10" i="23"/>
  <c r="P78" i="23" s="1"/>
  <c r="AD83" i="5"/>
  <c r="X7" i="23" s="1"/>
  <c r="P45" i="23" s="1"/>
  <c r="AJ83" i="5"/>
  <c r="Y7" i="23" s="1"/>
  <c r="Q45" i="23" s="1"/>
  <c r="AC71" i="11"/>
  <c r="AC73" i="11" s="1"/>
  <c r="AD11" i="23" s="1"/>
  <c r="P86" i="23" s="1"/>
  <c r="AH71" i="11"/>
  <c r="AH73" i="11" s="1"/>
  <c r="AK11" i="23" s="1"/>
  <c r="Q85" i="23" s="1"/>
  <c r="T157" i="16"/>
  <c r="L157" i="16"/>
  <c r="T153" i="16"/>
  <c r="L153" i="16"/>
  <c r="T149" i="16"/>
  <c r="L149" i="16"/>
  <c r="T145" i="16"/>
  <c r="L145" i="16"/>
  <c r="P141" i="16"/>
  <c r="L141" i="16"/>
  <c r="T137" i="16"/>
  <c r="L137" i="16"/>
  <c r="T133" i="16"/>
  <c r="L133" i="16"/>
  <c r="T129" i="16"/>
  <c r="L129" i="16"/>
  <c r="T125" i="16"/>
  <c r="L125" i="16"/>
  <c r="T117" i="16"/>
  <c r="P117" i="16"/>
  <c r="T101" i="16"/>
  <c r="P101" i="16"/>
  <c r="T89" i="16"/>
  <c r="L89" i="16"/>
  <c r="T85" i="16"/>
  <c r="P85" i="16"/>
  <c r="T53" i="16"/>
  <c r="P53" i="16"/>
  <c r="T7" i="16"/>
  <c r="L7" i="16"/>
  <c r="AH13" i="7"/>
  <c r="AD13" i="7"/>
  <c r="Y13" i="7"/>
  <c r="T13" i="7"/>
  <c r="L22" i="10"/>
  <c r="L24" i="10" s="1"/>
  <c r="I10" i="23" s="1"/>
  <c r="X22" i="10"/>
  <c r="X24" i="10" s="1"/>
  <c r="AJ22" i="10"/>
  <c r="AJ24" i="10" s="1"/>
  <c r="M10" i="23" s="1"/>
  <c r="N13" i="23"/>
  <c r="L109" i="23" s="1"/>
  <c r="P69" i="16"/>
  <c r="W12" i="11"/>
  <c r="W57" i="11" s="1"/>
  <c r="W59" i="11" s="1"/>
  <c r="W11" i="23" s="1"/>
  <c r="O87" i="23" s="1"/>
  <c r="AF12" i="11"/>
  <c r="Q71" i="11"/>
  <c r="Q73" i="11" s="1"/>
  <c r="AG11" i="23" s="1"/>
  <c r="M85" i="23" s="1"/>
  <c r="AI83" i="5"/>
  <c r="S7" i="23" s="1"/>
  <c r="Q46" i="23" s="1"/>
  <c r="L83" i="5"/>
  <c r="U7" i="23" s="1"/>
  <c r="M45" i="23" s="1"/>
  <c r="J146" i="16"/>
  <c r="J130" i="16"/>
  <c r="J104" i="16"/>
  <c r="J72" i="16"/>
  <c r="L155" i="16"/>
  <c r="L151" i="16"/>
  <c r="L147" i="16"/>
  <c r="L143" i="16"/>
  <c r="L139" i="16"/>
  <c r="L135" i="16"/>
  <c r="L131" i="16"/>
  <c r="L127" i="16"/>
  <c r="L122" i="16"/>
  <c r="L110" i="16"/>
  <c r="L94" i="16"/>
  <c r="L78" i="16"/>
  <c r="L61" i="16"/>
  <c r="L30" i="16"/>
  <c r="R150" i="16"/>
  <c r="R132" i="16"/>
  <c r="R92" i="16"/>
  <c r="R58" i="16"/>
  <c r="T156" i="16"/>
  <c r="T152" i="16"/>
  <c r="T148" i="16"/>
  <c r="T144" i="16"/>
  <c r="T140" i="16"/>
  <c r="T136" i="16"/>
  <c r="T132" i="16"/>
  <c r="T128" i="16"/>
  <c r="T124" i="16"/>
  <c r="T120" i="16"/>
  <c r="T116" i="16"/>
  <c r="T112" i="16"/>
  <c r="T108" i="16"/>
  <c r="T104" i="16"/>
  <c r="T100" i="16"/>
  <c r="T96" i="16"/>
  <c r="T92" i="16"/>
  <c r="T88" i="16"/>
  <c r="T84" i="16"/>
  <c r="T80" i="16"/>
  <c r="T76" i="16"/>
  <c r="T72" i="16"/>
  <c r="T68" i="16"/>
  <c r="T64" i="16"/>
  <c r="T60" i="16"/>
  <c r="T56" i="16"/>
  <c r="T52" i="16"/>
  <c r="T46" i="16"/>
  <c r="T30" i="16"/>
  <c r="AA24" i="10"/>
  <c r="W10" i="23" s="1"/>
  <c r="O77" i="23" s="1"/>
  <c r="AH24" i="10"/>
  <c r="AD10" i="23" s="1"/>
  <c r="P76" i="23" s="1"/>
  <c r="I92" i="3"/>
  <c r="I6" i="23" s="1"/>
  <c r="Z71" i="11"/>
  <c r="Z73" i="11" s="1"/>
  <c r="AI11" i="23" s="1"/>
  <c r="O85" i="23" s="1"/>
  <c r="J158" i="16"/>
  <c r="J142" i="16"/>
  <c r="J125" i="16"/>
  <c r="J99" i="16"/>
  <c r="J56" i="16"/>
  <c r="L158" i="16"/>
  <c r="L154" i="16"/>
  <c r="L150" i="16"/>
  <c r="L146" i="16"/>
  <c r="L142" i="16"/>
  <c r="L138" i="16"/>
  <c r="L134" i="16"/>
  <c r="L130" i="16"/>
  <c r="L126" i="16"/>
  <c r="L120" i="16"/>
  <c r="L106" i="16"/>
  <c r="L90" i="16"/>
  <c r="L77" i="16"/>
  <c r="L54" i="16"/>
  <c r="R146" i="16"/>
  <c r="R116" i="16"/>
  <c r="R84" i="16"/>
  <c r="R38" i="16"/>
  <c r="T155" i="16"/>
  <c r="T151" i="16"/>
  <c r="T147" i="16"/>
  <c r="T143" i="16"/>
  <c r="T139" i="16"/>
  <c r="T135" i="16"/>
  <c r="T131" i="16"/>
  <c r="T127" i="16"/>
  <c r="T123" i="16"/>
  <c r="T119" i="16"/>
  <c r="T115" i="16"/>
  <c r="T111" i="16"/>
  <c r="T107" i="16"/>
  <c r="T103" i="16"/>
  <c r="T99" i="16"/>
  <c r="T95" i="16"/>
  <c r="T91" i="16"/>
  <c r="T87" i="16"/>
  <c r="T83" i="16"/>
  <c r="T79" i="16"/>
  <c r="T75" i="16"/>
  <c r="T71" i="16"/>
  <c r="T67" i="16"/>
  <c r="T63" i="16"/>
  <c r="T59" i="16"/>
  <c r="T55" i="16"/>
  <c r="T51" i="16"/>
  <c r="T42" i="16"/>
  <c r="T25" i="16"/>
  <c r="AE13" i="7"/>
  <c r="X8" i="23" s="1"/>
  <c r="P57" i="23" s="1"/>
  <c r="O24" i="10"/>
  <c r="U10" i="23" s="1"/>
  <c r="M77" i="23" s="1"/>
  <c r="AG71" i="11"/>
  <c r="AG73" i="11" s="1"/>
  <c r="AE11" i="23" s="1"/>
  <c r="Q86" i="23" s="1"/>
  <c r="Q83" i="5"/>
  <c r="T158" i="16"/>
  <c r="T154" i="16"/>
  <c r="T150" i="16"/>
  <c r="T146" i="16"/>
  <c r="R142" i="16"/>
  <c r="T138" i="16"/>
  <c r="T134" i="16"/>
  <c r="T130" i="16"/>
  <c r="T126" i="16"/>
  <c r="T122" i="16"/>
  <c r="T118" i="16"/>
  <c r="T114" i="16"/>
  <c r="T110" i="16"/>
  <c r="T106" i="16"/>
  <c r="T102" i="16"/>
  <c r="T98" i="16"/>
  <c r="T94" i="16"/>
  <c r="T90" i="16"/>
  <c r="T86" i="16"/>
  <c r="T82" i="16"/>
  <c r="T78" i="16"/>
  <c r="T74" i="16"/>
  <c r="T70" i="16"/>
  <c r="T66" i="16"/>
  <c r="T62" i="16"/>
  <c r="T58" i="16"/>
  <c r="T54" i="16"/>
  <c r="T50" i="16"/>
  <c r="T38" i="16"/>
  <c r="U24" i="10"/>
  <c r="V10" i="23" s="1"/>
  <c r="Q12" i="23"/>
  <c r="O98" i="23" s="1"/>
  <c r="P154" i="16"/>
  <c r="R158" i="16"/>
  <c r="R130" i="16"/>
  <c r="P158" i="16"/>
  <c r="P142" i="16"/>
  <c r="R154" i="16"/>
  <c r="R122" i="16"/>
  <c r="J109" i="16"/>
  <c r="L121" i="16"/>
  <c r="L101" i="16"/>
  <c r="N121" i="16"/>
  <c r="P129" i="16"/>
  <c r="P113" i="16"/>
  <c r="P97" i="16"/>
  <c r="P81" i="16"/>
  <c r="P65" i="16"/>
  <c r="P49" i="16"/>
  <c r="R140" i="16"/>
  <c r="R124" i="16"/>
  <c r="R108" i="16"/>
  <c r="J77" i="16"/>
  <c r="L117" i="16"/>
  <c r="L85" i="16"/>
  <c r="N153" i="16"/>
  <c r="P157" i="16"/>
  <c r="P153" i="16"/>
  <c r="P149" i="16"/>
  <c r="P145" i="16"/>
  <c r="P137" i="16"/>
  <c r="P121" i="16"/>
  <c r="P105" i="16"/>
  <c r="P89" i="16"/>
  <c r="P73" i="16"/>
  <c r="P57" i="16"/>
  <c r="J93" i="16"/>
  <c r="L105" i="16"/>
  <c r="L69" i="16"/>
  <c r="L53" i="16"/>
  <c r="N137" i="16"/>
  <c r="P125" i="16"/>
  <c r="P109" i="16"/>
  <c r="P93" i="16"/>
  <c r="P77" i="16"/>
  <c r="P61" i="16"/>
  <c r="R106" i="16"/>
  <c r="R98" i="16"/>
  <c r="R90" i="16"/>
  <c r="R82" i="16"/>
  <c r="R74" i="16"/>
  <c r="R66" i="16"/>
  <c r="R56" i="16"/>
  <c r="R46" i="16"/>
  <c r="R34" i="16"/>
  <c r="G45" i="16"/>
  <c r="J45" i="16" s="1"/>
  <c r="G41" i="16"/>
  <c r="R41" i="16" s="1"/>
  <c r="G37" i="16"/>
  <c r="J37" i="16" s="1"/>
  <c r="G33" i="16"/>
  <c r="G29" i="16"/>
  <c r="N29" i="16" s="1"/>
  <c r="G23" i="16"/>
  <c r="L23" i="16" s="1"/>
  <c r="T141" i="16"/>
  <c r="L114" i="16"/>
  <c r="L109" i="16"/>
  <c r="L104" i="16"/>
  <c r="L98" i="16"/>
  <c r="L93" i="16"/>
  <c r="L88" i="16"/>
  <c r="L82" i="16"/>
  <c r="L74" i="16"/>
  <c r="L66" i="16"/>
  <c r="L58" i="16"/>
  <c r="L50" i="16"/>
  <c r="L42" i="16"/>
  <c r="L34" i="16"/>
  <c r="L25" i="16"/>
  <c r="R136" i="16"/>
  <c r="R128" i="16"/>
  <c r="R120" i="16"/>
  <c r="R112" i="16"/>
  <c r="R104" i="16"/>
  <c r="R96" i="16"/>
  <c r="R88" i="16"/>
  <c r="R80" i="16"/>
  <c r="R72" i="16"/>
  <c r="R64" i="16"/>
  <c r="R54" i="16"/>
  <c r="R42" i="16"/>
  <c r="G48" i="16"/>
  <c r="N48" i="16" s="1"/>
  <c r="G44" i="16"/>
  <c r="N44" i="16" s="1"/>
  <c r="G40" i="16"/>
  <c r="R40" i="16" s="1"/>
  <c r="G36" i="16"/>
  <c r="J36" i="16" s="1"/>
  <c r="G32" i="16"/>
  <c r="J32" i="16" s="1"/>
  <c r="G28" i="16"/>
  <c r="J28" i="16" s="1"/>
  <c r="G21" i="16"/>
  <c r="L118" i="16"/>
  <c r="L113" i="16"/>
  <c r="L108" i="16"/>
  <c r="L102" i="16"/>
  <c r="L97" i="16"/>
  <c r="L92" i="16"/>
  <c r="L86" i="16"/>
  <c r="L81" i="16"/>
  <c r="L73" i="16"/>
  <c r="L65" i="16"/>
  <c r="L57" i="16"/>
  <c r="L49" i="16"/>
  <c r="L33" i="16"/>
  <c r="R134" i="16"/>
  <c r="R126" i="16"/>
  <c r="R118" i="16"/>
  <c r="R110" i="16"/>
  <c r="R102" i="16"/>
  <c r="R94" i="16"/>
  <c r="R86" i="16"/>
  <c r="R78" i="16"/>
  <c r="R70" i="16"/>
  <c r="R62" i="16"/>
  <c r="R50" i="16"/>
  <c r="G47" i="16"/>
  <c r="N47" i="16" s="1"/>
  <c r="G43" i="16"/>
  <c r="J43" i="16" s="1"/>
  <c r="G39" i="16"/>
  <c r="L39" i="16" s="1"/>
  <c r="G35" i="16"/>
  <c r="G31" i="16"/>
  <c r="R31" i="16" s="1"/>
  <c r="G27" i="16"/>
  <c r="J27" i="16" s="1"/>
  <c r="G19" i="16"/>
  <c r="P19" i="16" s="1"/>
  <c r="N105" i="16"/>
  <c r="N72" i="16"/>
  <c r="J157" i="16"/>
  <c r="J153" i="16"/>
  <c r="J149" i="16"/>
  <c r="J145" i="16"/>
  <c r="J141" i="16"/>
  <c r="J137" i="16"/>
  <c r="J133" i="16"/>
  <c r="J129" i="16"/>
  <c r="J124" i="16"/>
  <c r="J119" i="16"/>
  <c r="J113" i="16"/>
  <c r="J108" i="16"/>
  <c r="J103" i="16"/>
  <c r="J97" i="16"/>
  <c r="J92" i="16"/>
  <c r="J87" i="16"/>
  <c r="J81" i="16"/>
  <c r="J76" i="16"/>
  <c r="J69" i="16"/>
  <c r="J61" i="16"/>
  <c r="J53" i="16"/>
  <c r="J21" i="16"/>
  <c r="N149" i="16"/>
  <c r="N133" i="16"/>
  <c r="N117" i="16"/>
  <c r="N101" i="16"/>
  <c r="N85" i="16"/>
  <c r="N65" i="16"/>
  <c r="J40" i="16"/>
  <c r="N89" i="16"/>
  <c r="J156" i="16"/>
  <c r="J152" i="16"/>
  <c r="J148" i="16"/>
  <c r="J144" i="16"/>
  <c r="J140" i="16"/>
  <c r="J136" i="16"/>
  <c r="J132" i="16"/>
  <c r="J128" i="16"/>
  <c r="J123" i="16"/>
  <c r="J117" i="16"/>
  <c r="J112" i="16"/>
  <c r="J107" i="16"/>
  <c r="J101" i="16"/>
  <c r="J96" i="16"/>
  <c r="J91" i="16"/>
  <c r="J85" i="16"/>
  <c r="J80" i="16"/>
  <c r="J75" i="16"/>
  <c r="J68" i="16"/>
  <c r="J60" i="16"/>
  <c r="J52" i="16"/>
  <c r="N145" i="16"/>
  <c r="N129" i="16"/>
  <c r="N113" i="16"/>
  <c r="N97" i="16"/>
  <c r="N81" i="16"/>
  <c r="N58" i="16"/>
  <c r="J30" i="16"/>
  <c r="J34" i="16"/>
  <c r="J38" i="16"/>
  <c r="J42" i="16"/>
  <c r="J46" i="16"/>
  <c r="J50" i="16"/>
  <c r="J54" i="16"/>
  <c r="J58" i="16"/>
  <c r="J62" i="16"/>
  <c r="J66" i="16"/>
  <c r="J70" i="16"/>
  <c r="J74" i="16"/>
  <c r="J78" i="16"/>
  <c r="J82" i="16"/>
  <c r="J86" i="16"/>
  <c r="J90" i="16"/>
  <c r="J94" i="16"/>
  <c r="J98" i="16"/>
  <c r="J102" i="16"/>
  <c r="J106" i="16"/>
  <c r="J110" i="16"/>
  <c r="J114" i="16"/>
  <c r="J118" i="16"/>
  <c r="J122" i="16"/>
  <c r="J126" i="16"/>
  <c r="J35" i="16"/>
  <c r="J47" i="16"/>
  <c r="J51" i="16"/>
  <c r="J55" i="16"/>
  <c r="J59" i="16"/>
  <c r="J63" i="16"/>
  <c r="J67" i="16"/>
  <c r="J71" i="16"/>
  <c r="N25" i="16"/>
  <c r="N30" i="16"/>
  <c r="N46" i="16"/>
  <c r="N52" i="16"/>
  <c r="N57" i="16"/>
  <c r="N62" i="16"/>
  <c r="N68" i="16"/>
  <c r="N17" i="16"/>
  <c r="N38" i="16"/>
  <c r="N45" i="16"/>
  <c r="N53" i="16"/>
  <c r="N60" i="16"/>
  <c r="N66" i="16"/>
  <c r="N73" i="16"/>
  <c r="N78" i="16"/>
  <c r="N82" i="16"/>
  <c r="N86" i="16"/>
  <c r="N90" i="16"/>
  <c r="N94" i="16"/>
  <c r="N98" i="16"/>
  <c r="N102" i="16"/>
  <c r="N106" i="16"/>
  <c r="N110" i="16"/>
  <c r="N114" i="16"/>
  <c r="N118" i="16"/>
  <c r="N122" i="16"/>
  <c r="N126" i="16"/>
  <c r="N130" i="16"/>
  <c r="N134" i="16"/>
  <c r="N138" i="16"/>
  <c r="N142" i="16"/>
  <c r="N146" i="16"/>
  <c r="N150" i="16"/>
  <c r="N154" i="16"/>
  <c r="N158" i="16"/>
  <c r="N33" i="16"/>
  <c r="N40" i="16"/>
  <c r="N54" i="16"/>
  <c r="N61" i="16"/>
  <c r="N69" i="16"/>
  <c r="N74" i="16"/>
  <c r="N79" i="16"/>
  <c r="N83" i="16"/>
  <c r="N87" i="16"/>
  <c r="N91" i="16"/>
  <c r="N95" i="16"/>
  <c r="N99" i="16"/>
  <c r="N103" i="16"/>
  <c r="N107" i="16"/>
  <c r="N111" i="16"/>
  <c r="N115" i="16"/>
  <c r="N119" i="16"/>
  <c r="N123" i="16"/>
  <c r="N127" i="16"/>
  <c r="N131" i="16"/>
  <c r="N135" i="16"/>
  <c r="N139" i="16"/>
  <c r="N143" i="16"/>
  <c r="N147" i="16"/>
  <c r="N151" i="16"/>
  <c r="N155" i="16"/>
  <c r="N21" i="16"/>
  <c r="N34" i="16"/>
  <c r="N42" i="16"/>
  <c r="N49" i="16"/>
  <c r="N56" i="16"/>
  <c r="N64" i="16"/>
  <c r="N70" i="16"/>
  <c r="N76" i="16"/>
  <c r="N80" i="16"/>
  <c r="N84" i="16"/>
  <c r="N88" i="16"/>
  <c r="N92" i="16"/>
  <c r="N96" i="16"/>
  <c r="N100" i="16"/>
  <c r="N104" i="16"/>
  <c r="N108" i="16"/>
  <c r="N112" i="16"/>
  <c r="N116" i="16"/>
  <c r="N120" i="16"/>
  <c r="N124" i="16"/>
  <c r="N128" i="16"/>
  <c r="N132" i="16"/>
  <c r="N136" i="16"/>
  <c r="N140" i="16"/>
  <c r="N144" i="16"/>
  <c r="N148" i="16"/>
  <c r="N152" i="16"/>
  <c r="N156" i="16"/>
  <c r="J155" i="16"/>
  <c r="J151" i="16"/>
  <c r="J147" i="16"/>
  <c r="J143" i="16"/>
  <c r="J139" i="16"/>
  <c r="J135" i="16"/>
  <c r="J131" i="16"/>
  <c r="J127" i="16"/>
  <c r="J121" i="16"/>
  <c r="J116" i="16"/>
  <c r="J111" i="16"/>
  <c r="J105" i="16"/>
  <c r="J100" i="16"/>
  <c r="J95" i="16"/>
  <c r="J89" i="16"/>
  <c r="J84" i="16"/>
  <c r="J79" i="16"/>
  <c r="J73" i="16"/>
  <c r="J65" i="16"/>
  <c r="J57" i="16"/>
  <c r="J49" i="16"/>
  <c r="J41" i="16"/>
  <c r="J33" i="16"/>
  <c r="J25" i="16"/>
  <c r="J17" i="16"/>
  <c r="N157" i="16"/>
  <c r="N141" i="16"/>
  <c r="N125" i="16"/>
  <c r="N109" i="16"/>
  <c r="N93" i="16"/>
  <c r="N77" i="16"/>
  <c r="N50" i="16"/>
  <c r="L80" i="16"/>
  <c r="L76" i="16"/>
  <c r="L72" i="16"/>
  <c r="L68" i="16"/>
  <c r="L64" i="16"/>
  <c r="L60" i="16"/>
  <c r="L56" i="16"/>
  <c r="L52" i="16"/>
  <c r="L40" i="16"/>
  <c r="L123" i="16"/>
  <c r="L119" i="16"/>
  <c r="L115" i="16"/>
  <c r="L111" i="16"/>
  <c r="L107" i="16"/>
  <c r="L103" i="16"/>
  <c r="L99" i="16"/>
  <c r="L95" i="16"/>
  <c r="L91" i="16"/>
  <c r="L87" i="16"/>
  <c r="L83" i="16"/>
  <c r="L79" i="16"/>
  <c r="L75" i="16"/>
  <c r="L71" i="16"/>
  <c r="L67" i="16"/>
  <c r="L63" i="16"/>
  <c r="L59" i="16"/>
  <c r="L55" i="16"/>
  <c r="L51" i="16"/>
  <c r="L35" i="16"/>
  <c r="L31" i="16"/>
  <c r="R152" i="16"/>
  <c r="T142" i="16"/>
  <c r="T10" i="16"/>
  <c r="G26" i="16"/>
  <c r="P26" i="16" s="1"/>
  <c r="G24" i="16"/>
  <c r="L24" i="16" s="1"/>
  <c r="G22" i="16"/>
  <c r="N22" i="16" s="1"/>
  <c r="G20" i="16"/>
  <c r="L20" i="16" s="1"/>
  <c r="G18" i="16"/>
  <c r="L18" i="16" s="1"/>
  <c r="R156" i="16"/>
  <c r="R148" i="16"/>
  <c r="T92" i="3"/>
  <c r="K6" i="23" s="1"/>
  <c r="F92" i="3"/>
  <c r="O92" i="3"/>
  <c r="J6" i="23" s="1"/>
  <c r="H92" i="3"/>
  <c r="N6" i="23" s="1"/>
  <c r="L30" i="23" s="1"/>
  <c r="Y92" i="3"/>
  <c r="L6" i="23" s="1"/>
  <c r="X6" i="23"/>
  <c r="P29" i="23" s="1"/>
  <c r="K92" i="3"/>
  <c r="AC92" i="3"/>
  <c r="M6" i="23" s="1"/>
  <c r="Y6" i="23"/>
  <c r="Q29" i="23" s="1"/>
  <c r="AK6" i="23"/>
  <c r="Q27" i="23" s="1"/>
  <c r="AC10" i="23"/>
  <c r="O76" i="23" s="1"/>
  <c r="AI10" i="23"/>
  <c r="O75" i="23" s="1"/>
  <c r="Z10" i="23"/>
  <c r="L76" i="23" s="1"/>
  <c r="O10" i="23"/>
  <c r="M78" i="23" s="1"/>
  <c r="T10" i="23"/>
  <c r="L77" i="23" s="1"/>
  <c r="Y9" i="23"/>
  <c r="Q68" i="23" s="1"/>
  <c r="AE9" i="23"/>
  <c r="Q67" i="23" s="1"/>
  <c r="V9" i="23"/>
  <c r="N68" i="23" s="1"/>
  <c r="AB9" i="23"/>
  <c r="N67" i="23" s="1"/>
  <c r="AD9" i="23"/>
  <c r="P67" i="23" s="1"/>
  <c r="X9" i="23"/>
  <c r="P68" i="23" s="1"/>
  <c r="Z9" i="23"/>
  <c r="L67" i="23" s="1"/>
  <c r="AF9" i="23"/>
  <c r="L66" i="23" s="1"/>
  <c r="T9" i="23"/>
  <c r="L68" i="23" s="1"/>
  <c r="N9" i="23"/>
  <c r="L69" i="23" s="1"/>
  <c r="Q9" i="23"/>
  <c r="O69" i="23" s="1"/>
  <c r="AG9" i="23"/>
  <c r="M66" i="23" s="1"/>
  <c r="AA9" i="23"/>
  <c r="M67" i="23" s="1"/>
  <c r="U9" i="23"/>
  <c r="M68" i="23" s="1"/>
  <c r="O9" i="23"/>
  <c r="M69" i="23" s="1"/>
  <c r="AC9" i="23"/>
  <c r="O67" i="23" s="1"/>
  <c r="W9" i="23"/>
  <c r="O68" i="23" s="1"/>
  <c r="S9" i="23"/>
  <c r="Q69" i="23" s="1"/>
  <c r="R9" i="23"/>
  <c r="P69" i="23" s="1"/>
  <c r="AA8" i="23"/>
  <c r="M56" i="23" s="1"/>
  <c r="W8" i="23"/>
  <c r="O57" i="23" s="1"/>
  <c r="AK13" i="7"/>
  <c r="Y8" i="23" s="1"/>
  <c r="Q57" i="23" s="1"/>
  <c r="AI8" i="23"/>
  <c r="O55" i="23" s="1"/>
  <c r="AJ8" i="23"/>
  <c r="P55" i="23" s="1"/>
  <c r="AM13" i="7"/>
  <c r="AK8" i="23" s="1"/>
  <c r="AB8" i="23"/>
  <c r="N56" i="23" s="1"/>
  <c r="V8" i="23"/>
  <c r="N57" i="23" s="1"/>
  <c r="AD6" i="23"/>
  <c r="Q7" i="23"/>
  <c r="O46" i="23" s="1"/>
  <c r="AE6" i="23"/>
  <c r="AJ12" i="23"/>
  <c r="P95" i="23" s="1"/>
  <c r="AD71" i="11"/>
  <c r="AD73" i="11" s="1"/>
  <c r="AJ11" i="23" s="1"/>
  <c r="P85" i="23" s="1"/>
  <c r="L71" i="11"/>
  <c r="L73" i="11" s="1"/>
  <c r="Z11" i="23" s="1"/>
  <c r="L86" i="23" s="1"/>
  <c r="Y71" i="11"/>
  <c r="Y73" i="11" s="1"/>
  <c r="AC11" i="23" s="1"/>
  <c r="O86" i="23" s="1"/>
  <c r="U71" i="11"/>
  <c r="U73" i="11" s="1"/>
  <c r="AH11" i="23" s="1"/>
  <c r="N85" i="23" s="1"/>
  <c r="Z13" i="23"/>
  <c r="L107" i="23" s="1"/>
  <c r="M71" i="11"/>
  <c r="M73" i="11" s="1"/>
  <c r="AF11" i="23" s="1"/>
  <c r="L85" i="23" s="1"/>
  <c r="R7" i="23"/>
  <c r="P46" i="23" s="1"/>
  <c r="P71" i="11"/>
  <c r="P73" i="11" s="1"/>
  <c r="AA11" i="23" s="1"/>
  <c r="M86" i="23" s="1"/>
  <c r="T71" i="11"/>
  <c r="T73" i="11" s="1"/>
  <c r="AB11" i="23" s="1"/>
  <c r="N86" i="23" s="1"/>
  <c r="AH8" i="23"/>
  <c r="L78" i="23"/>
  <c r="AJ13" i="7"/>
  <c r="R27" i="16"/>
  <c r="R35" i="16"/>
  <c r="R47" i="16"/>
  <c r="R51" i="16"/>
  <c r="R55" i="16"/>
  <c r="R59" i="16"/>
  <c r="R63" i="16"/>
  <c r="R67" i="16"/>
  <c r="R71" i="16"/>
  <c r="R75" i="16"/>
  <c r="R79" i="16"/>
  <c r="R83" i="16"/>
  <c r="R87" i="16"/>
  <c r="R91" i="16"/>
  <c r="R95" i="16"/>
  <c r="R99" i="16"/>
  <c r="R103" i="16"/>
  <c r="R107" i="16"/>
  <c r="R111" i="16"/>
  <c r="R115" i="16"/>
  <c r="R119" i="16"/>
  <c r="R123" i="16"/>
  <c r="R127" i="16"/>
  <c r="R131" i="16"/>
  <c r="R135" i="16"/>
  <c r="R139" i="16"/>
  <c r="R143" i="16"/>
  <c r="R147" i="16"/>
  <c r="R151" i="16"/>
  <c r="R155" i="16"/>
  <c r="R17" i="16"/>
  <c r="R21" i="16"/>
  <c r="R25" i="16"/>
  <c r="R29" i="16"/>
  <c r="R33" i="16"/>
  <c r="R49" i="16"/>
  <c r="R53" i="16"/>
  <c r="R57" i="16"/>
  <c r="R61" i="16"/>
  <c r="R65" i="16"/>
  <c r="R69" i="16"/>
  <c r="R73" i="16"/>
  <c r="R77" i="16"/>
  <c r="R81" i="16"/>
  <c r="R85" i="16"/>
  <c r="R89" i="16"/>
  <c r="R93" i="16"/>
  <c r="R97" i="16"/>
  <c r="R101" i="16"/>
  <c r="R105" i="16"/>
  <c r="R109" i="16"/>
  <c r="R113" i="16"/>
  <c r="R117" i="16"/>
  <c r="R121" i="16"/>
  <c r="R125" i="16"/>
  <c r="R129" i="16"/>
  <c r="R133" i="16"/>
  <c r="R137" i="16"/>
  <c r="R141" i="16"/>
  <c r="R145" i="16"/>
  <c r="R149" i="16"/>
  <c r="R153" i="16"/>
  <c r="R157" i="16"/>
  <c r="N19" i="16"/>
  <c r="N23" i="16"/>
  <c r="N35" i="16"/>
  <c r="N51" i="16"/>
  <c r="N55" i="16"/>
  <c r="N59" i="16"/>
  <c r="N63" i="16"/>
  <c r="N67" i="16"/>
  <c r="N71" i="16"/>
  <c r="N75" i="16"/>
  <c r="R60" i="16"/>
  <c r="R52" i="16"/>
  <c r="R36" i="16"/>
  <c r="T17" i="16"/>
  <c r="P134" i="16"/>
  <c r="P130" i="16"/>
  <c r="P126" i="16"/>
  <c r="P122" i="16"/>
  <c r="P118" i="16"/>
  <c r="P114" i="16"/>
  <c r="P110" i="16"/>
  <c r="P106" i="16"/>
  <c r="P102" i="16"/>
  <c r="P98" i="16"/>
  <c r="P94" i="16"/>
  <c r="P90" i="16"/>
  <c r="P86" i="16"/>
  <c r="P82" i="16"/>
  <c r="P78" i="16"/>
  <c r="P74" i="16"/>
  <c r="P70" i="16"/>
  <c r="P66" i="16"/>
  <c r="P62" i="16"/>
  <c r="P58" i="16"/>
  <c r="P54" i="16"/>
  <c r="P50" i="16"/>
  <c r="P46" i="16"/>
  <c r="P42" i="16"/>
  <c r="P38" i="16"/>
  <c r="P34" i="16"/>
  <c r="P30" i="16"/>
  <c r="H8" i="23" l="1"/>
  <c r="Q21" i="7"/>
  <c r="L60" i="23" s="1"/>
  <c r="L122" i="23" s="1"/>
  <c r="I8" i="23"/>
  <c r="I14" i="23" s="1"/>
  <c r="R21" i="7"/>
  <c r="M60" i="23" s="1"/>
  <c r="M122" i="23" s="1"/>
  <c r="D8" i="23"/>
  <c r="D14" i="23" s="1"/>
  <c r="J8" i="23"/>
  <c r="S21" i="7"/>
  <c r="N60" i="23" s="1"/>
  <c r="N122" i="23" s="1"/>
  <c r="E8" i="23"/>
  <c r="E14" i="23" s="1"/>
  <c r="K8" i="23"/>
  <c r="F8" i="23"/>
  <c r="T21" i="7"/>
  <c r="O60" i="23" s="1"/>
  <c r="O122" i="23" s="1"/>
  <c r="M8" i="23"/>
  <c r="M14" i="23" s="1"/>
  <c r="V21" i="7"/>
  <c r="Q60" i="23" s="1"/>
  <c r="Q122" i="23" s="1"/>
  <c r="K10" i="23"/>
  <c r="Z33" i="10"/>
  <c r="F10" i="23"/>
  <c r="F14" i="23" s="1"/>
  <c r="S12" i="23"/>
  <c r="Q98" i="23" s="1"/>
  <c r="S6" i="23"/>
  <c r="Q30" i="23" s="1"/>
  <c r="Q6" i="23"/>
  <c r="O30" i="23" s="1"/>
  <c r="Z6" i="23"/>
  <c r="L28" i="23" s="1"/>
  <c r="N43" i="16"/>
  <c r="H6" i="23"/>
  <c r="S57" i="11"/>
  <c r="S59" i="11" s="1"/>
  <c r="V11" i="23" s="1"/>
  <c r="R28" i="16"/>
  <c r="R6" i="23"/>
  <c r="P30" i="23" s="1"/>
  <c r="R13" i="23"/>
  <c r="P109" i="23" s="1"/>
  <c r="N7" i="23"/>
  <c r="L46" i="23" s="1"/>
  <c r="AF7" i="23"/>
  <c r="L43" i="23" s="1"/>
  <c r="Z7" i="23"/>
  <c r="L44" i="23" s="1"/>
  <c r="T7" i="23"/>
  <c r="L45" i="23" s="1"/>
  <c r="R43" i="16"/>
  <c r="N31" i="16"/>
  <c r="R45" i="16"/>
  <c r="L47" i="16"/>
  <c r="L32" i="16"/>
  <c r="N41" i="16"/>
  <c r="J31" i="16"/>
  <c r="J29" i="16"/>
  <c r="R23" i="16"/>
  <c r="L48" i="16"/>
  <c r="R20" i="16"/>
  <c r="N27" i="16"/>
  <c r="L36" i="16"/>
  <c r="N32" i="16"/>
  <c r="N36" i="16"/>
  <c r="J23" i="16"/>
  <c r="AB57" i="11"/>
  <c r="AB59" i="11" s="1"/>
  <c r="X11" i="23" s="1"/>
  <c r="P87" i="23" s="1"/>
  <c r="AF57" i="11"/>
  <c r="AF59" i="11" s="1"/>
  <c r="Y11" i="23" s="1"/>
  <c r="Q87" i="23" s="1"/>
  <c r="O57" i="11"/>
  <c r="O59" i="11" s="1"/>
  <c r="U11" i="23" s="1"/>
  <c r="M87" i="23" s="1"/>
  <c r="R12" i="23"/>
  <c r="P98" i="23" s="1"/>
  <c r="L28" i="16"/>
  <c r="L44" i="16"/>
  <c r="L19" i="16"/>
  <c r="N28" i="16"/>
  <c r="P22" i="16"/>
  <c r="R39" i="16"/>
  <c r="R44" i="16"/>
  <c r="N39" i="16"/>
  <c r="R37" i="16"/>
  <c r="R19" i="16"/>
  <c r="J39" i="16"/>
  <c r="J44" i="16"/>
  <c r="N37" i="16"/>
  <c r="K57" i="11"/>
  <c r="K59" i="11" s="1"/>
  <c r="T11" i="23" s="1"/>
  <c r="L87" i="23" s="1"/>
  <c r="J14" i="23"/>
  <c r="T19" i="16"/>
  <c r="K14" i="23"/>
  <c r="L27" i="16"/>
  <c r="L43" i="16"/>
  <c r="P7" i="23"/>
  <c r="N46" i="23" s="1"/>
  <c r="H14" i="23"/>
  <c r="L14" i="23"/>
  <c r="P12" i="23"/>
  <c r="N98" i="23" s="1"/>
  <c r="L160" i="16"/>
  <c r="J19" i="16"/>
  <c r="T27" i="16"/>
  <c r="P27" i="16"/>
  <c r="T43" i="16"/>
  <c r="P43" i="16"/>
  <c r="T21" i="16"/>
  <c r="P21" i="16"/>
  <c r="T40" i="16"/>
  <c r="P40" i="16"/>
  <c r="T23" i="16"/>
  <c r="P23" i="16"/>
  <c r="T41" i="16"/>
  <c r="P41" i="16"/>
  <c r="T31" i="16"/>
  <c r="P31" i="16"/>
  <c r="T47" i="16"/>
  <c r="P47" i="16"/>
  <c r="T28" i="16"/>
  <c r="P28" i="16"/>
  <c r="T44" i="16"/>
  <c r="P44" i="16"/>
  <c r="T29" i="16"/>
  <c r="P29" i="16"/>
  <c r="L29" i="16"/>
  <c r="T45" i="16"/>
  <c r="P45" i="16"/>
  <c r="L45" i="16"/>
  <c r="J22" i="16"/>
  <c r="T35" i="16"/>
  <c r="P35" i="16"/>
  <c r="T32" i="16"/>
  <c r="P32" i="16"/>
  <c r="T48" i="16"/>
  <c r="R48" i="16"/>
  <c r="P48" i="16"/>
  <c r="J48" i="16"/>
  <c r="T33" i="16"/>
  <c r="P33" i="16"/>
  <c r="T160" i="16"/>
  <c r="T39" i="16"/>
  <c r="P39" i="16"/>
  <c r="L41" i="16"/>
  <c r="T36" i="16"/>
  <c r="P36" i="16"/>
  <c r="R32" i="16"/>
  <c r="T37" i="16"/>
  <c r="P37" i="16"/>
  <c r="L37" i="16"/>
  <c r="L21" i="16"/>
  <c r="N24" i="16"/>
  <c r="P18" i="16"/>
  <c r="R18" i="16"/>
  <c r="T18" i="16"/>
  <c r="J160" i="16"/>
  <c r="R26" i="16"/>
  <c r="T26" i="16"/>
  <c r="L26" i="16"/>
  <c r="J18" i="16"/>
  <c r="R24" i="16"/>
  <c r="P24" i="16"/>
  <c r="T24" i="16"/>
  <c r="N160" i="16"/>
  <c r="P20" i="16"/>
  <c r="T20" i="16"/>
  <c r="N26" i="16"/>
  <c r="J24" i="16"/>
  <c r="R160" i="16"/>
  <c r="P160" i="16"/>
  <c r="T22" i="16"/>
  <c r="R22" i="16"/>
  <c r="L22" i="16"/>
  <c r="N18" i="16"/>
  <c r="N20" i="16"/>
  <c r="J26" i="16"/>
  <c r="J20" i="16"/>
  <c r="AH14" i="23"/>
  <c r="N117" i="23" s="1"/>
  <c r="N55" i="23"/>
  <c r="AI14" i="23"/>
  <c r="O117" i="23" s="1"/>
  <c r="AK14" i="23"/>
  <c r="Q117" i="23" s="1"/>
  <c r="Q55" i="23"/>
  <c r="AC14" i="23"/>
  <c r="O118" i="23" s="1"/>
  <c r="O56" i="23"/>
  <c r="AD14" i="23"/>
  <c r="P118" i="23" s="1"/>
  <c r="P28" i="23"/>
  <c r="AG14" i="23"/>
  <c r="M117" i="23" s="1"/>
  <c r="AE14" i="23"/>
  <c r="Q118" i="23" s="1"/>
  <c r="Q28" i="23"/>
  <c r="X14" i="23"/>
  <c r="P119" i="23" s="1"/>
  <c r="AF6" i="23"/>
  <c r="L27" i="23" s="1"/>
  <c r="T6" i="23"/>
  <c r="L29" i="23" s="1"/>
  <c r="O6" i="23"/>
  <c r="M30" i="23" s="1"/>
  <c r="W14" i="23"/>
  <c r="O119" i="23" s="1"/>
  <c r="AB14" i="23"/>
  <c r="N118" i="23" s="1"/>
  <c r="AA14" i="23"/>
  <c r="M118" i="23" s="1"/>
  <c r="AJ14" i="23"/>
  <c r="P117" i="23" s="1"/>
  <c r="Y14" i="23"/>
  <c r="Q119" i="23" s="1"/>
  <c r="O8" i="23"/>
  <c r="M58" i="23" s="1"/>
  <c r="M120" i="23" s="1"/>
  <c r="R8" i="23"/>
  <c r="P58" i="23" s="1"/>
  <c r="P120" i="23" s="1"/>
  <c r="Q8" i="23"/>
  <c r="O58" i="23" s="1"/>
  <c r="O120" i="23" s="1"/>
  <c r="P8" i="23"/>
  <c r="N58" i="23" s="1"/>
  <c r="N120" i="23" s="1"/>
  <c r="V14" i="23"/>
  <c r="N119" i="23" s="1"/>
  <c r="AF8" i="23"/>
  <c r="L55" i="23" s="1"/>
  <c r="N8" i="23"/>
  <c r="T8" i="23"/>
  <c r="Z8" i="23"/>
  <c r="P6" i="23"/>
  <c r="N30" i="23" s="1"/>
  <c r="S8" i="23"/>
  <c r="Q13" i="23"/>
  <c r="O109" i="23" s="1"/>
  <c r="O7" i="23"/>
  <c r="M46" i="23" s="1"/>
  <c r="L58" i="23" l="1"/>
  <c r="L120" i="23" s="1"/>
  <c r="N14" i="23"/>
  <c r="U14" i="23"/>
  <c r="M119" i="23" s="1"/>
  <c r="T159" i="16"/>
  <c r="T161" i="16" s="1"/>
  <c r="S11" i="23" s="1"/>
  <c r="L159" i="16"/>
  <c r="L161" i="16" s="1"/>
  <c r="O11" i="23" s="1"/>
  <c r="M88" i="23" s="1"/>
  <c r="R159" i="16"/>
  <c r="R161" i="16" s="1"/>
  <c r="P159" i="16"/>
  <c r="P161" i="16" s="1"/>
  <c r="N159" i="16"/>
  <c r="N161" i="16" s="1"/>
  <c r="P11" i="23" s="1"/>
  <c r="N88" i="23" s="1"/>
  <c r="J159" i="16"/>
  <c r="J161" i="16" s="1"/>
  <c r="N11" i="23" s="1"/>
  <c r="Q58" i="23"/>
  <c r="Q120" i="23" s="1"/>
  <c r="Z14" i="23"/>
  <c r="L118" i="23" s="1"/>
  <c r="L56" i="23"/>
  <c r="T14" i="23"/>
  <c r="L119" i="23" s="1"/>
  <c r="L57" i="23"/>
  <c r="AF14" i="23"/>
  <c r="L117" i="23" s="1"/>
  <c r="R11" i="23" l="1"/>
  <c r="P88" i="23" s="1"/>
  <c r="Q88" i="23"/>
  <c r="S14" i="23"/>
  <c r="L88" i="23"/>
  <c r="O14" i="23"/>
  <c r="Q11" i="23"/>
  <c r="P14" i="23"/>
  <c r="R14" i="23" l="1"/>
  <c r="O88" i="23"/>
  <c r="Q14" i="23"/>
</calcChain>
</file>

<file path=xl/sharedStrings.xml><?xml version="1.0" encoding="utf-8"?>
<sst xmlns="http://schemas.openxmlformats.org/spreadsheetml/2006/main" count="11141" uniqueCount="2640">
  <si>
    <t>I</t>
  </si>
  <si>
    <t>White Paper</t>
  </si>
  <si>
    <t>For purposes of clarity, classification of the 87 categories used to rate the defense white papers were reorganized.  For instance, “Description of process of martial war declaration/national emergency”  has been shifted to the Strategy and Doctrine section. Sections have also been renamed, such as Defense Posture-Personnel and Structure (renamed Forces and Employment).</t>
  </si>
  <si>
    <t>For increased accuracy, 135 categories were reduced to 87 categories. Constructs for aspects of personnel, organizational structure, and doctrinal contents of white papers that were repetitive and resulted in cross-counting or measurement errors were consolidated. Re-calculation of 2010 scores resulted in changes and were reflected in the 2010 spreadsheet, denoted as I.1.r.</t>
  </si>
  <si>
    <t>II</t>
  </si>
  <si>
    <t>Webpage</t>
  </si>
  <si>
    <t>To determine the categories used to measure webpage transparency, we will again survey the Websites of the top 12 military spenders (excluding 6 party members and non-White Paper producers). In addition to Brazil, India, Italy, France, Germany,  and the United Kingdom, which were previously surveyed, we added the websites of Saudi Arabia, and the websites of 3 more top spenders: Turkey (no English site was available and was thus excluded), Canada, and Australia (15th, 14th, and 13th top spenders). Furthermore, to reflect comments made by defense officials, the survey and final product will include linked websites of official defense agencies. For instance, for Saudi Arabia, we not only reviewed the content in the website of the Ministry of Defense and Aviation, but also the official websites of the Royal Saudi Land Forces, Saudi Arabian National Guard, Strategic Missiles Force, and the General Intelligence Presidency. Using these 6 Websites,  subcategories were identified. Those subcategories are used as benchmarks to serve as determinants of Website transparency. In addition, websites to various branches of the armed forces linked from the main page of the defense ministry's website were included in the study, reflecting the practices of many of the ministries surveyed in the creation of our benchmark.</t>
  </si>
  <si>
    <t>No changes were made to the methodology of this category in this year.</t>
  </si>
  <si>
    <t xml:space="preserve">To determine the categories used to measure webpage transparency, we looked at the Websites of the top 12 military spenders (excluding 6 party members and non-White Paper producers):   Brazil, India, Italy, France, Germany,  and the United Kingdom. Using these 6 Website,  47 items were identified in those websites. Those 47 items are used as benchmarks to serve as determinants of Website transparency. </t>
  </si>
  <si>
    <t>III</t>
  </si>
  <si>
    <t>UN</t>
  </si>
  <si>
    <t>The calculation of this subcategory's scoring by individual variables changed, reflecting the differences in the weight and importance of various United Nations reporting measures. For the calculation of the score of variables 1 to 5, 100 points were given a state filing a standard or nil report, 50 points for simplified report or reporting without details (only applicable for variables 1, 3, 4, and 5), 0 for no filed report, and a deduction of 10 points were made (only applicable for variables 1 and 2) if the state failed to submit the report for the previous fiscal year in pursuant to a note verbale which was sent to Member States requesting them to submit their reports no later than 30 April to the United Nations Office for Disarmament Affairs (UNODA). For variables 6 and 7, 50 points were given a state filing a standard report and 0 for no filed report.</t>
  </si>
  <si>
    <t>To determine the categories used to measure UN reporting transparency, UN-produced guides to such reporting instruments were reviewed. Deadlines and reporting guidelines were listed and are used here to measure individual state compliance. Compliance is used as the proxy for transparency in UN Reporting. For the calculation of the score, 1 point was given a state filing a standard or nil report, 0.5 for simplified report or reporting without details (only applicable for variables 1, 3, 4, 5), 0 for no filed report, and a deduction of 0.1 point was made (only applicable for variables 1 and 2) if the state failed to submit the report for the previous fiscal year in pursuant to a note verbale which was sent to Member States requesting them to submit their reports no later than the annual reporting recommended deadline to the United Nations Office for Disarmament Affairs (UNODA). For variables 5, 6, 7, and 8, any declared omissions result in the deduction of points for said omitted categories. Currently, the United Nations Secretary General requests reporting in 7 categories, omissions in each category will result in a one-seventh deduction in the score for variables 5, 6, 7 and 8.</t>
  </si>
  <si>
    <t>IV</t>
  </si>
  <si>
    <t>Budget</t>
  </si>
  <si>
    <t>Scores from Open Budget Index 2010 used to rank PRC, ROK, RUS, USA. JAP and DPRK were ranked by IGCC; sources for Japan listed in the column to the left of each score are taken from page numbers from Understanding the Budget of Japan (published 2004) or as cited by link to a webpage.</t>
  </si>
  <si>
    <t>V</t>
  </si>
  <si>
    <t>Legislative Oversight</t>
  </si>
  <si>
    <t>Methodology changes reflect discussions in Tokyo, in particular, highlighting powers held by the legislative branch to compel and discuss military testimony and classified information. In addition, changes were made to limit biases due to the differences between presidential, parliamentary and mixed governmental systems.</t>
  </si>
  <si>
    <t>Categories for legislative transparency were determined using extant political science literature on political institutions. In addition, scores from the Open Budget Index 2010 derived from the legislative section were used to rank PRC, ROK, RUS, USA. JAP and DPRK were ranked by IGCC.</t>
  </si>
  <si>
    <t>VI</t>
  </si>
  <si>
    <t>Categories for press transparency was determined and ranked according to the level of state control and coverage of press issues. For details, see V.1.</t>
  </si>
  <si>
    <t>VII</t>
  </si>
  <si>
    <t>International Activities</t>
  </si>
  <si>
    <t>In addition to using the White Paper as the primary source of information for this category, we added defense ministry websites as a primary data source to better and more accurately capture the scores in this category. We accomplished this by adding all website information and press conference transcripts from the six states in our survey. The reporting of international activities and military-to-military exchanges on defense ministries' websites have become an increasingly common practice. The addition of websites to our pool of available raw data better reflects the practices adopted by many of the ministries surveyed in the creation of our benchmark, which we realized upon reviewing and changing the Website category's benchmarks this year (see above, Category II).</t>
  </si>
  <si>
    <t xml:space="preserve">To determine the categories used to measure international activity transparency, we looked at the White Papers of the top 12 military spenders (excluding 6 party members and non-White Paper producers):   Brazil, India, Italy, France, Germany,  and the United Kingdom. Using the White Papers from these 6 states, information present  were enumerated and 39 categories  were derived; they are used here as determinants of International Activity transparency. </t>
  </si>
  <si>
    <t>VIII</t>
  </si>
  <si>
    <t>Cyberspace</t>
  </si>
  <si>
    <t>Introduced in 2011</t>
  </si>
  <si>
    <t>Subcategories</t>
  </si>
  <si>
    <t>Variable</t>
  </si>
  <si>
    <t>Japan 2011</t>
  </si>
  <si>
    <t>Japan 2010</t>
  </si>
  <si>
    <t>PRC 2010</t>
  </si>
  <si>
    <t>ROK 2010</t>
  </si>
  <si>
    <t>Strategy and Doctrine</t>
  </si>
  <si>
    <t>Conditions for use of force in domestic insurgency/domestic terrorist attack</t>
  </si>
  <si>
    <t>Conditions for use of force in natural disasters</t>
  </si>
  <si>
    <t>Current threats to homeland (past 3 years) due to another state</t>
  </si>
  <si>
    <t>Diplomatic objectives in defense policy</t>
  </si>
  <si>
    <t>Economic and social (mass participation, gender equality, religious) objectives in national security</t>
  </si>
  <si>
    <t>Listing of army/land forces’ responsibilities in current military missions</t>
  </si>
  <si>
    <t>Listing of aviation forces’ responsibilities in current military missions</t>
  </si>
  <si>
    <t>Listing of naval forces’ responsibilities in current military missions</t>
  </si>
  <si>
    <t>Long term, global threats/causes of security dilemma (next 10 years)</t>
  </si>
  <si>
    <t>Plan of action/strategy of army/land forces’ in current military missions</t>
  </si>
  <si>
    <t>Plan of action/strategy of aviation forces’ in current military missions</t>
  </si>
  <si>
    <t>Plan of action/strategy of naval forces’ in current military missions</t>
  </si>
  <si>
    <t>Threats/causes of internal insecurity</t>
  </si>
  <si>
    <t>View of citizens and the worth of the mortality of the citizenry in war</t>
  </si>
  <si>
    <t>Forces and Employment</t>
  </si>
  <si>
    <t>Geographical locations and leadership of unit headquarters and subunits of army/land forces</t>
  </si>
  <si>
    <t>Command chain of naval forces</t>
  </si>
  <si>
    <t>Figure of naval forces’ total number of personnel serving on active duty</t>
  </si>
  <si>
    <t>Figure of paramilitary/militarized police forces serving on active duty</t>
  </si>
  <si>
    <t>Figure of aviation forces’ total number of personnel serving on active duty</t>
  </si>
  <si>
    <t>Listing of all defense agencies and units</t>
  </si>
  <si>
    <t>Geographical locations and leadership of unit headquarters and subunits of naval forces</t>
  </si>
  <si>
    <t>Geographical locations and leadership of unit headquarters and  subunits of aviation forces</t>
  </si>
  <si>
    <t>Description of process of martial war declaration/national emergency</t>
  </si>
  <si>
    <t>Organization of naval forces</t>
  </si>
  <si>
    <t>Command chain of army/land forces</t>
  </si>
  <si>
    <t>Organization of aviation forces</t>
  </si>
  <si>
    <t>Acquisition and Procurement of Armaments</t>
  </si>
  <si>
    <t>Classification of armaments/weapons within the army/land forces (i.e. tanks, fortification weapons, mountain weapons, railway weapons)</t>
  </si>
  <si>
    <t>Classification of armaments/weapons within the aviation forces (i.e. aircraft carriers, fighter planes, Aircraft weapons - carried on and used by some type of aircraft, helicopter, or other aerial vehicle.</t>
  </si>
  <si>
    <t>Classification of armaments/weapons within the naval forces (i.e. warships, naval weapons - mounted on ships and submarines)</t>
  </si>
  <si>
    <t>Comprehensive listing of armaments/weapons within the army/land forces (i.e. tanks, fortification weapons, mountain weapons, railway weapons)</t>
  </si>
  <si>
    <t>Comprehensive listing of armaments/weapons within the aviation forces (i.e. aircraft carriers, fighter planes, Aircraft weapons - carried on and used by some type of aircraft, helicopter, or other aerial vehicle.)</t>
  </si>
  <si>
    <t>Comprehensive listing of armaments/weapons within the naval forces (i.e. warships, naval weapons - mounted on ships and submarines)</t>
  </si>
  <si>
    <t>Discussion on procurement/future development of armaments/weapons within the army/land forces</t>
  </si>
  <si>
    <t>Discussion on procurement/future development of armaments/weapons within the aviation forces</t>
  </si>
  <si>
    <t>Discussion on procurement/future development of armaments/weapons within the naval forces</t>
  </si>
  <si>
    <t>Listing of planned acquisitions: armaments/weapons within the army/land forces</t>
  </si>
  <si>
    <t>Listing of planned acquisitions: armaments/weapons within the aviation forces</t>
  </si>
  <si>
    <t>Listing of planned acquisitions: armaments/weapons within the naval forces</t>
  </si>
  <si>
    <t>Quantity of armaments/weapons within the army/land forces</t>
  </si>
  <si>
    <t>Quantity of armaments/weapons within the aviation forces</t>
  </si>
  <si>
    <t>Quantity of armaments/weapons within the naval forces</t>
  </si>
  <si>
    <t>Defense Management and Resources</t>
  </si>
  <si>
    <t>Defense budget figure expressed in dollars (rounded to $1,000,000 at most) or as a percentage of GDP</t>
  </si>
  <si>
    <t>Discussion of the impact of global military developments on defense budget spending trends</t>
  </si>
  <si>
    <t>Discussion of the impact of political pressures on defense budget spending trends</t>
  </si>
  <si>
    <t>Discussion on defense budget spending on current military operations</t>
  </si>
  <si>
    <t>Discussion on defense budget spending on maintenance</t>
  </si>
  <si>
    <t>Discussion on defense budget spending on personnel</t>
  </si>
  <si>
    <t>Discussion on defense budget spending on procurement</t>
  </si>
  <si>
    <t>Discussion on defense budget spending on research and development</t>
  </si>
  <si>
    <t>Access and Oversight</t>
  </si>
  <si>
    <t>Access: Is the white paper available in the native language?</t>
  </si>
  <si>
    <t>Access: Is the white paper similarly presented in the native language and in a version utilizing another UN language?</t>
  </si>
  <si>
    <t>Approval: Does the white paper require legislative or cabinet approval?</t>
  </si>
  <si>
    <t>Does the defense agency host a press conference to announce the defense white paper?</t>
  </si>
  <si>
    <t>Ease of evaluation: Is a explanation of terms used in white paper included?</t>
  </si>
  <si>
    <t>Ease of evaluation: Is a table of contents and pagination included?</t>
  </si>
  <si>
    <t>Ease of evaluation: Is there an executive summary of the white paper?</t>
  </si>
  <si>
    <t>Web access: Does the white paper require additional software other than Microsoft Access or Adobe PDF to access/download?</t>
  </si>
  <si>
    <t>Japan 2012;  Based on the Defense of Japan 2012</t>
  </si>
  <si>
    <t>Japan 2011; Based on the Defense of Japan 2011</t>
  </si>
  <si>
    <t>Japan 2010; Based on Defense of Japan 2010</t>
  </si>
  <si>
    <t>PRC 2011-2012; Based on Defense White Paper 2010</t>
  </si>
  <si>
    <t>PRC 2010; Based on China's National Defense in 2008</t>
  </si>
  <si>
    <t>Russia 2012-2010; Based on Military Doctrine of the Russian Federation</t>
  </si>
  <si>
    <t>Part I, Chapter 1, Section 2, Subsection 1 (North Korea); Part III, Chapter 1, Section 1, Subsection 3; Part III, Chapter 3, Section 4, Subsection 1-3</t>
  </si>
  <si>
    <t>Part I, Chapter hapter 3, I Chapter 2 Section 2; Part II, I Chapter 1; Part II, I Chapter 1 Section ection 13; Part II, I Chapter 2</t>
  </si>
  <si>
    <t>78-82</t>
  </si>
  <si>
    <t>Unpaginated; China's National Defense in 2008</t>
  </si>
  <si>
    <t>13,</t>
  </si>
  <si>
    <t>III.27.k, III.19.g</t>
  </si>
  <si>
    <t>13, 90</t>
  </si>
  <si>
    <t>Part II, Chapter 1, Section 1, Subsection 1-5; Part II, Chapter 1, Section 3, Subsection 2(1-4); Part III, Chapter 1, Section 2</t>
  </si>
  <si>
    <t>Part II, I Chapter 1; Part II, I Chapter 2</t>
  </si>
  <si>
    <t xml:space="preserve">Part III, Chapter 1; Part II, Chapter 2, </t>
  </si>
  <si>
    <t>3, 6, 34-36</t>
  </si>
  <si>
    <t>63-76</t>
  </si>
  <si>
    <t>III.26</t>
  </si>
  <si>
    <t>N22</t>
  </si>
  <si>
    <t>Part II, Chapter 1, Section 1, Subsection 1-5; Part II, Chapter 1, Section 3, Subsection 2(1-4); ; Part III, Chapter 1, Section 1</t>
  </si>
  <si>
    <t>44-46</t>
  </si>
  <si>
    <t>III.20-22</t>
  </si>
  <si>
    <t>Column (Importance of Initial Response
(within 72 hours) in Saving Human Lives); Part II, Chapter 1, Section 1, Subsection 1-5; Part II, Chapter 1, Section 3, Subsection 2(1-4); Part III, Chapter 1, Section 5, Subsection 7(1)</t>
  </si>
  <si>
    <t xml:space="preserve"> Section PE Chapter .FEAT; Part II, Chapter 1 Section 3; Part II, I Chapter 1; Part II, I Chapter 2</t>
  </si>
  <si>
    <t>44-46, 54-55</t>
  </si>
  <si>
    <t>277-278</t>
  </si>
  <si>
    <t>20-24</t>
  </si>
  <si>
    <t>Digest (I.1, 1.2); Part I, Chapter 1, Section 3</t>
  </si>
  <si>
    <t>Part II, Section ection 1</t>
  </si>
  <si>
    <t xml:space="preserve">Part I, Chapter 2 </t>
  </si>
  <si>
    <t>15-40</t>
  </si>
  <si>
    <t>II.8.a, c-d, II.7, II.9</t>
  </si>
  <si>
    <t>iv, 11, 13, 31-45</t>
  </si>
  <si>
    <t xml:space="preserve">Part I, Chapter 1 </t>
  </si>
  <si>
    <t>10-14,</t>
  </si>
  <si>
    <t>II.7, 11.8.a-k, 11.10-13</t>
  </si>
  <si>
    <t xml:space="preserve">Part II, Chapter 1, Section 1 </t>
  </si>
  <si>
    <t>44-45</t>
  </si>
  <si>
    <t>5-8, 31-45</t>
  </si>
  <si>
    <t>Part II, Chapter 2-3</t>
  </si>
  <si>
    <t>57-59</t>
  </si>
  <si>
    <t>v, 11, 31-36</t>
  </si>
  <si>
    <t>Part II, Chapter 1 Section 2</t>
  </si>
  <si>
    <t>Digest; Part II, Chapter 1-3 ; Part II, Chapter 2, Section 2, Subsection 5</t>
  </si>
  <si>
    <t>4,</t>
  </si>
  <si>
    <t>12-13, 47-53</t>
  </si>
  <si>
    <t>III.32-33, IV.48, II.10-13</t>
  </si>
  <si>
    <t>Digest; Part II, Chapter 2-3 ; Part III, Chapter 2, Section 1, Subsection 3; Part III, Chapter 2, Section 3; Part III, Chapter 2, Section 2, Subsection IV; Part III, Chapter 4, Section 3, Subsection 2-3</t>
  </si>
  <si>
    <t xml:space="preserve">Part I, Chapter 2, Section 1 </t>
  </si>
  <si>
    <t>12-13,</t>
  </si>
  <si>
    <t>Digest (III.1-3); Part III, Chapter 1-2; Part I, Chapter 1, Section 3</t>
  </si>
  <si>
    <t>Based on the 2010 Defense of Japan</t>
  </si>
  <si>
    <t>12-13, 15-40</t>
  </si>
  <si>
    <t>II.8.a-k, II.10-13</t>
  </si>
  <si>
    <t>v, 11-12, 20-23, 31-45</t>
  </si>
  <si>
    <t>Digest; Part II, Chapter 1-3; Part II, Chapter 2, Section 2, Subsection 5</t>
  </si>
  <si>
    <t>II.8.a-d, II.10-13</t>
  </si>
  <si>
    <t>Digest; Part II, Chapter 1-3; Part III, Chapter 1, Section 1, Subsection 1, 3, 4;</t>
  </si>
  <si>
    <t xml:space="preserve">12-13, </t>
  </si>
  <si>
    <t>Digest; Part II, Chapter 3; Column (Threats in cyberspace; Digitization of the Ground SDF; Japan-US Joint Exercise – the First Participation in KOA KAI; Relocation of the Air Defense Command to Yokota)</t>
  </si>
  <si>
    <t>49-50, 47-53, 65-66</t>
  </si>
  <si>
    <t>II.10-13</t>
  </si>
  <si>
    <t>Column (Voice of Personnel in Duty at Djibouti SDF Facility; Voice of Personnel Dispatched to South Sudan PKO and the Family); Part II, Chapter 2, Section 2, Subsection 3 (4.1, 4.2, 4.3, 5.1, 5.2); Part II, Chapter 2, Section 2, Subsection 3, 5.2 (3)(a); Part III, Chapter 3, Section 4, Subsection 1-3</t>
  </si>
  <si>
    <t>Part II, Chapter 1 Section 3; Part II, Chapter 1 Section 5; Part II, I Chapter 1; Part II, I Chapter 2</t>
  </si>
  <si>
    <t xml:space="preserve">Part III, Chapter 1, </t>
  </si>
  <si>
    <t>27-30</t>
  </si>
  <si>
    <t>137-142</t>
  </si>
  <si>
    <t>III.22.5</t>
  </si>
  <si>
    <t>Part II, Chapter 2, Section 2, Subsection 3 (4.1, 4.2, 4.3, 5.1, 5.2); Part II, Chapter 2, Section 2, Subsection 3, 5.2 (3)(c); ; Part III, Chapter 3, Section 4, Subsection 1-3</t>
  </si>
  <si>
    <t>Part II, Chapter 1 Section 3/5; Part II, I Chapter 1; Part II, I Chapter 2</t>
  </si>
  <si>
    <t>35-37</t>
  </si>
  <si>
    <t>Column (Voice of a Pilot Engaging in Air Scrambles); Part II, Chapter 2, Section 2, Subsection 3 (4.1, 4.2, 4.3, 5.1, 5.2); Part II, Chapter 2, Section 2, Subsection 3, 5.2 (3)(b); ; Part III, Chapter 3, Section 4, Subsection 1-3</t>
  </si>
  <si>
    <t>31-34</t>
  </si>
  <si>
    <t>Digest (I.1, 1.2, China graphic) ; Part I, Chapter 1-2</t>
  </si>
  <si>
    <t>6,</t>
  </si>
  <si>
    <t>11.8.l</t>
  </si>
  <si>
    <t>iii, v, 5</t>
  </si>
  <si>
    <t>Part II, Chapter 1, Section 3, Subsection 2(1-4); Part II, Chapter 2, Section 2, Subsection 5(3a); Column (Voice of SDF Personnel Stationed on Remote Island Bases
-Tsushima, Miyakojima and Minamitorishima Islands); Part II, Chapter 2, Section 2, Subsection 3 (4.1, 4.2, 4.3, 5.1, 5.2); Part II, Chapter 2, Section 2, Subsection 3, 5.2 (3)(a); Part III, Chapter 1, Section 1; Part III, Chapter 1, Section 2</t>
  </si>
  <si>
    <t xml:space="preserve"> Section PE Chapter . FEAT; Part II, Chapter 1 Section 3; Part II, I Chapter 1; Part II, I Chapter 2</t>
  </si>
  <si>
    <t>13-22, 27-30</t>
  </si>
  <si>
    <t>184-188</t>
  </si>
  <si>
    <t>Part II, Chapter 2, Section 2, Subsection 5(3c); Column (Voice of SDF Personnel Stationed on Remote Island Bases); Part II, Chapter 2, Section 2, Subsection 3 (4.1, 4.2, 4.3, 5.1, 5.2); Part II, Chapter 2, Section 2, Subsection 3, 5.2 (3)(c)
-Tsushima, Miyakojima and Minamitorishima Islands); Part III, Chapter 1, Section 1; Part III, Chapter 1, Section 2</t>
  </si>
  <si>
    <t>13-22, 36-37</t>
  </si>
  <si>
    <t>Digest (III.3, Stationing of U.S. forces in response to Chinese sea lanes across the Okinawan waters); Part III, Chapter 1-3; Part III, Chapter 1, Section 1; ; Part III, Chapter 1, Section 2</t>
  </si>
  <si>
    <t xml:space="preserve">Part II, Chapter 2, Section 1 </t>
  </si>
  <si>
    <t>47-53, 63-70</t>
  </si>
  <si>
    <t>II.8.a-d</t>
  </si>
  <si>
    <t>Digest (I.1, I.2, II.2, III.1, III.2, III.3, III.4); Unit III, Chapter 2-4; Part III, Chapter 4; ; Part III, Chapter 1, Section 1</t>
  </si>
  <si>
    <t xml:space="preserve">Part II, Chapter 2; Part III, Chapter 1 </t>
  </si>
  <si>
    <t>Digest (III.1-3, graphic of Russian and Chinese aircraft flight patterns against which scrambles were directed)</t>
  </si>
  <si>
    <t>III.19</t>
  </si>
  <si>
    <t>v, 13, 31-45</t>
  </si>
  <si>
    <t xml:space="preserve">Digest (I.1, 1.2) ; Part I, Chapter 1-2; </t>
  </si>
  <si>
    <t>Digest (I.2, II.1, III.2-4); Part III, Chapter 2-4; Column (Japan-US Joint Exercise – the First Participation in KOA KAI; The Progress of Japan-UK Defense Relations; Tomodachi Operation – a bond that tied Japan and the U.S; Relocation of the Air Defense Command to Yokota)</t>
  </si>
  <si>
    <t>Part I, Chapter hapter 3, I Chapter 2 Section ection 1; Part II, Chapter 1 Section 2</t>
  </si>
  <si>
    <t>III.18-19</t>
  </si>
  <si>
    <t>i-xviii</t>
  </si>
  <si>
    <t>Digest  (III.1), Part III, Chapter 1 (Great East Japan Earthquake coverage); ; Part III, Chapter 1, Section 1; Part I, Chapter 1, Section 3</t>
  </si>
  <si>
    <t>63-76, 46-155</t>
  </si>
  <si>
    <t>III.41.C, II.9</t>
  </si>
  <si>
    <t>5-8, 20-23, 31-45</t>
  </si>
  <si>
    <t>Part III, Chapter 4; Part III, Chapter 4, Section 3, Subsection 2-3; ; Part III, Chapter 1, Section 1, Subsection 3; Part III, Chapter 1, Section 1, Subsection 2</t>
  </si>
  <si>
    <t>5, 12</t>
  </si>
  <si>
    <t>45, 77-80</t>
  </si>
  <si>
    <t>v, 10, N22</t>
  </si>
  <si>
    <r>
      <t xml:space="preserve">Null result; Based on the 2012 </t>
    </r>
    <r>
      <rPr>
        <i/>
        <sz val="11"/>
        <color theme="1"/>
        <rFont val="Calibri"/>
        <family val="2"/>
        <scheme val="minor"/>
      </rPr>
      <t>Defense of Japan</t>
    </r>
    <r>
      <rPr>
        <sz val="11"/>
        <color theme="1"/>
        <rFont val="Calibri"/>
        <family val="2"/>
        <scheme val="minor"/>
      </rPr>
      <t>, version uploaded 31 July 2012</t>
    </r>
  </si>
  <si>
    <t>Part II, Chapter 2 Section ection 1, Section 2-4; Part II, I Chapter 2</t>
  </si>
  <si>
    <t xml:space="preserve">Part III, Chapter 4; Part III, 5; Part II, Chapter 1, Chapter 3, </t>
  </si>
  <si>
    <t>Part III, Chapter 1, Section 1, Subsection 4 (1-2)</t>
  </si>
  <si>
    <t xml:space="preserve"> Part II, Chapter 1 Section 3</t>
  </si>
  <si>
    <t>59-60, 102</t>
  </si>
  <si>
    <t>Part III, Chapter 1, Section 1, Subsection 4 (1-2); Part III, Chapter 1, Section 3, Subsection 1 and 2 (2-3)</t>
  </si>
  <si>
    <t xml:space="preserve">Part II, Chapter 2 Section ection 1, Section 2-4, </t>
  </si>
  <si>
    <t xml:space="preserve">Part III, Chapter 1 </t>
  </si>
  <si>
    <t>56-57, 102</t>
  </si>
  <si>
    <t>60-61, 102</t>
  </si>
  <si>
    <t>Part II, Chapter 2, Section 2, Subsection 4, 4.2(2-3); Part III, Chapter 1, Section 2, Subsection 7(1-2), 8 (1-4), 9</t>
  </si>
  <si>
    <t xml:space="preserve"> Part II, Chapter 1 Section 3; Part II, Chapter 2 Section ection 1-4; Part II, I Chapter 2</t>
  </si>
  <si>
    <t>59-60</t>
  </si>
  <si>
    <t>162-170</t>
  </si>
  <si>
    <t>60-61</t>
  </si>
  <si>
    <t>Part II, Chapter 1, Section 3, Subsection 2(1-4); Part II, Chapter 2, Section 2, Subsection 5(3a); Column (Voice of SDF Personnel Stationed on Remote Island Bases
-Tsushima, Miyakojima and Minamitorishima Islands); Part II, Chapter 2, Section 2, Subsection 3 (4.1, 4.2, 4.3, 5.1, 5.2); Part II, Chapter 2, Section 2, Subsection 3, 5.2 (3)(a)</t>
  </si>
  <si>
    <t xml:space="preserve"> Part II, Chapter 1 Section 3; Part II, I Chapter 2</t>
  </si>
  <si>
    <t>27-28, 50-53</t>
  </si>
  <si>
    <t>57-59, 103, 104-105</t>
  </si>
  <si>
    <t>Based on the 2011 Defense of Japan</t>
  </si>
  <si>
    <t xml:space="preserve">Part III, Chapter 1, Chapter 1 </t>
  </si>
  <si>
    <t>56-57</t>
  </si>
  <si>
    <t>Column (Importance of Initial Response
(within 72 hours) in Saving Human Lives; Reflecting on the Lessons of the Response to the Earthquake
(Field Communication System); Part III, Chapter 1, Section 1, Subsection 3-4</t>
  </si>
  <si>
    <t>54-55</t>
  </si>
  <si>
    <t>71-76</t>
  </si>
  <si>
    <t>Part II, Chapter 2, Section 2, Subsection 5(3b); Part III, Chapter 3, Section 3, Subsection 4; Part III, Chapter 3, Section 5, Subsection 1; Column (Activities Related to Maritime Security); ; Column (Voice of SDF Personnel Stationed on Remote Island Bases
-Tsushima, Miyakojima and Minamitorishima Islands);  Part II, Chapter 2, Section 2, Subsection 3 (4.1, 4.2, 4.3, 5.1, 5.2); Part II, Chapter 2, Section 2, Subsection 3, 5.2 (3)(b)</t>
  </si>
  <si>
    <t>59-60, 103, 105-106</t>
  </si>
  <si>
    <t>xvi</t>
  </si>
  <si>
    <t>27-28</t>
  </si>
  <si>
    <t>57-59, 102</t>
  </si>
  <si>
    <t>xvii</t>
  </si>
  <si>
    <t>Part II, Chapter 2, Section 2, Subsection 5(3c); Column (Voice of SDF Personnel Stationed on Remote Island Bases); Part II, Chapter 2, Section 2, Subsection 3 (4.1, 4.2, 4.3, 5.1, 5.2); Part II, Chapter 2, Section 2, Subsection 3, 5.2 (3)(c)
-Tsushima, Miyakojima and Minamitorishima Islands)</t>
  </si>
  <si>
    <t>37, 50-53</t>
  </si>
  <si>
    <t>60-61, 103, 106-107</t>
  </si>
  <si>
    <t>xvi-xvii</t>
  </si>
  <si>
    <t>Part II, Chapter 2, Section 2, Subsection 4-5</t>
  </si>
  <si>
    <t>Part II, Chapter 1 Section 3, 4, 5(1-5)</t>
  </si>
  <si>
    <t>Column (Questions Concerning the F-35A); Part II, Chapter 2, Section 2, Subsection 4</t>
  </si>
  <si>
    <t>37-38</t>
  </si>
  <si>
    <t>xvi-xviii, 20-23, 32-34</t>
  </si>
  <si>
    <t>Column (C-130R Acquisition); Part II, Chapter 2, Section 2, Subsection 4</t>
  </si>
  <si>
    <t>32-33</t>
  </si>
  <si>
    <t>Column (Digitization of the Ground SDF; Voice from the Defense Industry); Part II, Chapter 3, Section 1, Subsection 1-3 (3.1-5)</t>
  </si>
  <si>
    <t>Part II, Chapter 1 Section 3, 5; Part II, I Chapter 2</t>
  </si>
  <si>
    <t>Part II, Chapter 2-3; Part II, Chapter 2, Chapter 4</t>
  </si>
  <si>
    <t>27-30, 60-64</t>
  </si>
  <si>
    <t>108-113, 213-214</t>
  </si>
  <si>
    <t>Column (MV-22 Osprey; Voice from the Defense Industry); Part II, Chapter 3, Section 1, Subsection 1-3 (3.1-5); Part II, Chapter 3, Section 5</t>
  </si>
  <si>
    <t>37-38, 60-64</t>
  </si>
  <si>
    <t>13, 20-23, 32-34, 41-47</t>
  </si>
  <si>
    <t>Column (Voice from the Defense Industry); Part II, Chapter 3, Section 1, Subsection 1-3 (3.1-5)</t>
  </si>
  <si>
    <t>34-35, 60-64</t>
  </si>
  <si>
    <t>Part II, Chapter 1, Section 3, Subsection 2(1-4); Part II, Chapter 2, Section 2, Subsection 5(3a)</t>
  </si>
  <si>
    <t>Part II, Chapter 1 Section 3, 5; Part II, Chapter 2 Section ection 1/4; Part II, I Chapter 2</t>
  </si>
  <si>
    <t>Part II, Chapter 1, Section 3, Subsection 2(1-4); Part II, Chapter 2, Section 2, Subsection 5(3c)</t>
  </si>
  <si>
    <t>20-23, 32-34, 41-47</t>
  </si>
  <si>
    <t>Part II, Chapter 1, Section 3, Subsection 2(1-4); Part II, Chapter 2, Section 2, Subsection 5(3b)</t>
  </si>
  <si>
    <t>Part II, Chapter 3, Section 1, Subsection 5(1-2); Part II, Chapter 3, Section 3, Subsection 1-2</t>
  </si>
  <si>
    <t>Part II, Chapter 2 Section ection 1/8</t>
  </si>
  <si>
    <t xml:space="preserve">Part II, Chapter 1, </t>
  </si>
  <si>
    <t>65-68</t>
  </si>
  <si>
    <t>108-109, 192-195, 201-205</t>
  </si>
  <si>
    <t>Part I, Chapter 1, Section 1, Subsection 8; Part II, Chapter 3, Section 1, Subsection 1-5</t>
  </si>
  <si>
    <t>Part II, Chapter 2, Section ection 1-3; Part II, Chapter 2 Section 3; Part II, I Chapter 2</t>
  </si>
  <si>
    <t xml:space="preserve">Part II, Chapter 2, </t>
  </si>
  <si>
    <t>65-66</t>
  </si>
  <si>
    <t>192-195</t>
  </si>
  <si>
    <t>Part II, Chapter 3, Section 1, Subsection 5(1-2); Part II, Chapter 3, Section 4, Subsection 1-2</t>
  </si>
  <si>
    <t>Part II, Chapter 2 Section ection 1/8; Part II, Chapter 2 Section 3</t>
  </si>
  <si>
    <t>App V</t>
  </si>
  <si>
    <t>201-205</t>
  </si>
  <si>
    <t>Part II, Chapter 3, Section 1, Subsection 5(1-2); Part II, Chapter 3, Section 1, Subsection 1-5</t>
  </si>
  <si>
    <t xml:space="preserve"> Part II, Chapter 2 Section 3; Part II, I Chapter 2</t>
  </si>
  <si>
    <t>201-209</t>
  </si>
  <si>
    <t>Part II, Chapter 2, Section 2, Subsection 4-6; Part II, Chapter 3, Section 1, Subsection 1-5</t>
  </si>
  <si>
    <t>2, 31</t>
  </si>
  <si>
    <t>Part II, Chapter 3, Section 2, Subsection 1-2; Part II, Chapter 3, Section 1, Subsection 1-5</t>
  </si>
  <si>
    <t>Part III, 5</t>
  </si>
  <si>
    <t>198-199, 203-204</t>
  </si>
  <si>
    <t>Column (Exchange between Local Residents and US Forces)</t>
  </si>
  <si>
    <t>Part II, Chapter 3, Section 1, Subsection 1-3 (3.1-5); Part II, Chapter 3, Section 4, Subsection 1-2</t>
  </si>
  <si>
    <t>Part II, Chapter 2 Section ection 1/5 (1-6); Part II, Chapter 2 Section 3; Part II, I Chapter 2</t>
  </si>
  <si>
    <t>Part II, Chapter 2, Chapter 4</t>
  </si>
  <si>
    <t>108-109, 201-209</t>
  </si>
  <si>
    <t>41-45</t>
  </si>
  <si>
    <t>108-109, 196-197, 201-209</t>
  </si>
  <si>
    <t>III.32.2</t>
  </si>
  <si>
    <t>23-24, 67</t>
  </si>
  <si>
    <t>98-101, 103-104, 108-109, 192-195, 201-209</t>
  </si>
  <si>
    <t>III.34.N, III.31.2</t>
  </si>
  <si>
    <t>10, 60-64, 67</t>
  </si>
  <si>
    <t>Part II, Chapter 3, Section 1, Subsection 1-3 (3.1-5);  Part II, Chapter 3, Section 4, Subsection 1-2</t>
  </si>
  <si>
    <t>Part II, Chapter 2, 6</t>
  </si>
  <si>
    <t>10, 67</t>
  </si>
  <si>
    <t>75-82</t>
  </si>
  <si>
    <r>
      <t xml:space="preserve">Based on the 2012 </t>
    </r>
    <r>
      <rPr>
        <i/>
        <sz val="11"/>
        <color theme="1"/>
        <rFont val="Calibri"/>
        <family val="2"/>
        <scheme val="minor"/>
      </rPr>
      <t>Defense of Japan</t>
    </r>
    <r>
      <rPr>
        <sz val="11"/>
        <color theme="1"/>
        <rFont val="Calibri"/>
        <family val="2"/>
        <scheme val="minor"/>
      </rPr>
      <t>, version uploaded 31 July 2012</t>
    </r>
  </si>
  <si>
    <t>http://www.gov.cn/zwgk/2009-01/20/content_1210224.htm</t>
  </si>
  <si>
    <t>http://www.mnd.go.kr/mndInfo/publication/policyDataBook/policyDataBook_1/index.jsp</t>
  </si>
  <si>
    <t>http://www.defense.gov/qdr/</t>
  </si>
  <si>
    <t>http://www.defense.gov/qdr/formatted%20Exec%20Summ%20_RUSSIAN_.pdf</t>
  </si>
  <si>
    <t>1, http://www.defense.gov/news/newsarticle.aspx?id=57810</t>
  </si>
  <si>
    <t>http://news.xinhuanet.com/english/2009-01/20/content_10688951.htm</t>
  </si>
  <si>
    <t>I.6.a-k</t>
  </si>
  <si>
    <t>2, 75-82</t>
  </si>
  <si>
    <t xml:space="preserve">See The Military Doctrine of the Russian Federation 2010 Keir Giles. NATO Defense College </t>
  </si>
  <si>
    <t>Summary only</t>
  </si>
  <si>
    <t>http://www.china.org.cn/government/whitepaper/node_7060059.htm</t>
  </si>
  <si>
    <t>http://eng.mod.gov.cn/Database/WhitePapers/index.htm</t>
  </si>
  <si>
    <t>http://www.mnd.go.kr/mndEng_2009/DefensePolicy/Whitepaper/index.jsp</t>
  </si>
  <si>
    <t>ii to xvii</t>
  </si>
  <si>
    <t>Japan 2012</t>
  </si>
  <si>
    <t>PRC 2012</t>
  </si>
  <si>
    <t>ROK 2012</t>
  </si>
  <si>
    <t>Russia 2012</t>
  </si>
  <si>
    <t>USA 2012</t>
  </si>
  <si>
    <t>PRC 2011</t>
  </si>
  <si>
    <t>ROK 2011</t>
  </si>
  <si>
    <t>Russia 2011</t>
  </si>
  <si>
    <t>USA 2011</t>
  </si>
  <si>
    <t>Russia 2010</t>
  </si>
  <si>
    <t>USA 2010</t>
  </si>
  <si>
    <t>Basic description of defense vision/principles</t>
  </si>
  <si>
    <t>Basic description of strategy in today's security environment</t>
  </si>
  <si>
    <t>History of the ministry</t>
  </si>
  <si>
    <t xml:space="preserve">Strategic thinking: history/sources </t>
  </si>
  <si>
    <t>Modernization efforts</t>
  </si>
  <si>
    <t xml:space="preserve">Policy papers </t>
  </si>
  <si>
    <t>Property policy (patents, bases, buildings)</t>
  </si>
  <si>
    <t>News</t>
  </si>
  <si>
    <t>Links to official defense publications</t>
  </si>
  <si>
    <t>Military spokespersons' contacts</t>
  </si>
  <si>
    <t>Ministry news updated at least daily</t>
  </si>
  <si>
    <t>Ministry news updated at least monthly</t>
  </si>
  <si>
    <t>Armament programmes</t>
  </si>
  <si>
    <t>Export of arms: listing</t>
  </si>
  <si>
    <t>Research and technology: current work</t>
  </si>
  <si>
    <t>Science and technology: future/ongoing research</t>
  </si>
  <si>
    <t>Equipment in service: quantity</t>
  </si>
  <si>
    <t>Commanders of various forces</t>
  </si>
  <si>
    <t>Executive links/civilian command description</t>
  </si>
  <si>
    <t>Intelligence gathering activities</t>
  </si>
  <si>
    <t>List of all agencies and organisations</t>
  </si>
  <si>
    <t>Listing of top minister</t>
  </si>
  <si>
    <t>Profile of minister</t>
  </si>
  <si>
    <t>Personnel</t>
  </si>
  <si>
    <t>Profile of vice minister(s)</t>
  </si>
  <si>
    <t>Renumeration</t>
  </si>
  <si>
    <t>Force Structure</t>
  </si>
  <si>
    <t>Policing activities</t>
  </si>
  <si>
    <t xml:space="preserve">Crisis management </t>
  </si>
  <si>
    <t>Nuclear deterrent policy</t>
  </si>
  <si>
    <t xml:space="preserve">Nuclear safety </t>
  </si>
  <si>
    <t>Laws governing ministry</t>
  </si>
  <si>
    <t>Humanitarian efforts</t>
  </si>
  <si>
    <t>Role in security organizations</t>
  </si>
  <si>
    <t xml:space="preserve">Role in the UN </t>
  </si>
  <si>
    <t>Search enabled</t>
  </si>
  <si>
    <t>Japan 2012; Based on site accessed June-July 2012</t>
  </si>
  <si>
    <t>PRC 2012; Based on site accessed June-July 2012</t>
  </si>
  <si>
    <t>ROK 2012; Based on site accessed June-July 2012</t>
  </si>
  <si>
    <t>Russia 2012; Based on site accessed June-July 2012</t>
  </si>
  <si>
    <t>Japan 2011; Based on site accessed June-July 2011</t>
  </si>
  <si>
    <t>PRC 2011; Based on site accessed June-July 2011</t>
  </si>
  <si>
    <t>ROK 2011; Based on site accessed June-July 2011</t>
  </si>
  <si>
    <t>Russia 2011; Based on site accessed June-July 2011</t>
  </si>
  <si>
    <t>Japan 2010; Based on site accessed June-July 2010</t>
  </si>
  <si>
    <t>PRC 2010; Based on site accessed June-July 2010</t>
  </si>
  <si>
    <t>ROK 2010; Based on site accessed June-July 2010</t>
  </si>
  <si>
    <t>Russia 2010; Based on site accessed June-July 2010</t>
  </si>
  <si>
    <t>http://eng.mod.gov.cn/Database/DefensePolicy/index.htm</t>
  </si>
  <si>
    <t>http://www.mnd.go.kr/mndEng_2009/DefensePolicy/Policy12/Policy12_1/index.jsp</t>
  </si>
  <si>
    <t>http://eng.mil.ru/en/mission/tasks.htm</t>
  </si>
  <si>
    <t>http://www.defense.gov/about/#mission</t>
  </si>
  <si>
    <t>http://www.mod.go.jp/e/s_map/index.html</t>
  </si>
  <si>
    <t>http://www.mil.ru/eng/12005/12064/index.shtml</t>
  </si>
  <si>
    <t>http://comptroller.defense.gov/Budget2010.html</t>
  </si>
  <si>
    <t>www.mod.go.jp/e/d_act/d_policy/</t>
  </si>
  <si>
    <t>http://www.mnd.go.kr/mndEng_2009/MediaGallery/ebook/</t>
  </si>
  <si>
    <t>www.mod.go.jp/e/about/history.html</t>
  </si>
  <si>
    <t>http://eng.mod.gov.cn/Database/History/index.htm</t>
  </si>
  <si>
    <t>http://www.mnd.go.kr/mndEng_2009/AboutMND/history/20060523/1_630.jsp</t>
  </si>
  <si>
    <t>http://eng.mil.ru/en/structure/forces/air/history.htm</t>
  </si>
  <si>
    <t>http://www.defense.gov/about/#history</t>
  </si>
  <si>
    <t>http://www.mil.ru/eng/12005/index.shtml</t>
  </si>
  <si>
    <t>http://www.mod.go.jp/e/d_act/index.html#sub01</t>
  </si>
  <si>
    <t>http://www.mnd.go.kr/mndEng_2009/DefensePolicy/MasterPlan/overview/index.jsp</t>
  </si>
  <si>
    <t>http://www.defense.gov/news/news.aspx</t>
  </si>
  <si>
    <t>http://www.mnd.go.kr/mndEng_2009/DefensePolicy/MasterPlan/ebook/index.jsp</t>
  </si>
  <si>
    <t>http://www.mil.ru/eng/1862/12069/index.shtml</t>
  </si>
  <si>
    <t>http://www.defense.gov/utility/exit.aspx?url=http://jobsearch.usajobs.gov/search.aspx?jbf574=DD*&amp;FedEmp=N&amp;FedPub=Y&amp;sort=rv,-dtex&amp;vw=d&amp;re=134&amp;caller=basic.aspx&amp;id=home_footer1_DoD_Employment%C2%BB</t>
  </si>
  <si>
    <t>http://www.defense.gov/home/features/2010/0510_nss/</t>
  </si>
  <si>
    <t>http://www.defense.gov/RegisteredSites/RegisteredSites.aspx</t>
  </si>
  <si>
    <t>www.mod.go.jp/e/d_budget/index.html</t>
  </si>
  <si>
    <t>http://eng.mod.gov.cn/Database/Expenditure/index.htm</t>
  </si>
  <si>
    <t>http://www.mnd.go.kr/mndEng_2009/DefensePolicy/Policy12/Policy12_8/index.jsp</t>
  </si>
  <si>
    <t>http://comptroller.defense.gov/</t>
  </si>
  <si>
    <t>http://eng.mod.gov.cn/Database/RegionalCooperation/index.htm</t>
  </si>
  <si>
    <t>http://www.mil.ru/eng/1864/12075/index.shtml</t>
  </si>
  <si>
    <t>http://www.defense.gov/pubs/</t>
  </si>
  <si>
    <t>http://www.mil.ru/eng/1864/index.shtml</t>
  </si>
  <si>
    <t>http://www.defense.gov/pubs/archive.html</t>
  </si>
  <si>
    <t>http://www.mod.go.jp/e/jdf/no19/news.html</t>
  </si>
  <si>
    <t>http://eng.mod.gov.cn/Opinion/index.htm</t>
  </si>
  <si>
    <t>http://www.defense.gov/advisories/</t>
  </si>
  <si>
    <t>http://eng.mod.gov.cn/Ministry/index.htm</t>
  </si>
  <si>
    <t>http://www.mnd.go.kr/mndEng_2009/WhatsNew/RecentNews/</t>
  </si>
  <si>
    <t>http://eng.mod.gov.cn/Ministry/index.htm#</t>
  </si>
  <si>
    <t>http://www.mil.ru/eng/index.shtml</t>
  </si>
  <si>
    <t>www.mod.go.jp/j/press/youjin/</t>
  </si>
  <si>
    <t>http://eng.mod.gov.cn/Database/Leadership/index.htm</t>
  </si>
  <si>
    <t>http://www.mnd.go.kr/mndEng_2009/AboutMND/profile/speech/</t>
  </si>
  <si>
    <t>http://www.defense.gov/home/top-leaders/</t>
  </si>
  <si>
    <t>http://www.mnd.go.kr/mndEng_2009/AboutMND/profile/minister/</t>
  </si>
  <si>
    <t>http://www.defense.gov/utility/exit.aspx?url=http://www.defense.gov/home/top-leaders/&amp;id=home_sidenav_Leaders</t>
  </si>
  <si>
    <t>www.mod.go.jp/e/d_act/d_policy/interim_report.html</t>
  </si>
  <si>
    <t>http://www.dapa.go.kr/eng/index.jsp</t>
  </si>
  <si>
    <t>http://www.defense.gov/Contracts/default.aspx</t>
  </si>
  <si>
    <t>http://www.mod.go.jp/e/about/organization/chart_a.html</t>
  </si>
  <si>
    <t>http://eng.mil.ru/en/structure/forces/ground/management.htm</t>
  </si>
  <si>
    <t>http://www.defense.gov/bios/</t>
  </si>
  <si>
    <t>http://eng.mod.gov.cn/Peacekeeping/introduction.htm</t>
  </si>
  <si>
    <t>www.mod.go.jp/e/pressconf/2011/09/110920.html</t>
  </si>
  <si>
    <t>http://www.mnd.go.kr/mndEng_2009/AboutMND/location/</t>
  </si>
  <si>
    <t>http://eng.mil.ru/en/index.htm</t>
  </si>
  <si>
    <t>http://www.defense.gov/landing/comment.aspx</t>
  </si>
  <si>
    <t>www.mod.go.jp/asdf/english/formation/index.html</t>
  </si>
  <si>
    <t>http://eng.mod.gov.cn/ArmedForces/index.htm</t>
  </si>
  <si>
    <t>http://eng.mil.ru/en/structure/okruga/west/head.htm</t>
  </si>
  <si>
    <t>http://www.mnd.go.kr/mndEng_2009/AboutMND/organization/</t>
  </si>
  <si>
    <t>http://odam.defense.gov/omp/Functions/Organizational_Portfolios/Organization_and_Functions_Guidebook.html</t>
  </si>
  <si>
    <t>www.mod.go.jp/trdi/en/programs/navalrc/navalrc.html</t>
  </si>
  <si>
    <t>http://eng.mil.ru/en/science/committee.htm</t>
  </si>
  <si>
    <t>http://eng.mod.gov.cn/Database/Academies/index.htm</t>
  </si>
  <si>
    <t>www.mod.go.jp/jso/e_chief_of_staff.htm</t>
  </si>
  <si>
    <t>http://eng.mil.ru/en/management/leader.htm</t>
  </si>
  <si>
    <t>http://www.mod.go.jp/e/about/index.html</t>
  </si>
  <si>
    <t>www.mod.go.jp/msdf/navcol/SSG/eng_members.html</t>
  </si>
  <si>
    <t>http://www.mnd.go.kr/mndEng_2009/DefensePolicy/Policy12/Policy12_6/index.jsp</t>
  </si>
  <si>
    <t>http://eng.mil.ru/en/career/conscription.htm</t>
  </si>
  <si>
    <t>http://www.af.mil/information/index.asp</t>
  </si>
  <si>
    <t>http://www.mil.ru/eng/1862/12068/12088/12221/69044/index.shtml</t>
  </si>
  <si>
    <t>http://www.af.mil/shared/media/document/AFD-100511-082.pdf</t>
  </si>
  <si>
    <t>http://www.mod.go.jp/asdf/</t>
  </si>
  <si>
    <t>http://www.airforce.mil.kr:7778/ENG/index.html</t>
  </si>
  <si>
    <t>http://eng.mil.ru/en/structure/forces/type/air.htm</t>
  </si>
  <si>
    <t>http://www.mil.ru/eng/1862/12068/12088/12222/index.shtml</t>
  </si>
  <si>
    <t>http://www.navy.mil/navydata/organization/org-top.asp</t>
  </si>
  <si>
    <t>http://www.army.mil.kr/english/</t>
  </si>
  <si>
    <t>http://eng.mil.ru/en/structure/forces/type/ground.htm</t>
  </si>
  <si>
    <t>http://www.army.mil/</t>
  </si>
  <si>
    <t>http://www.mil.ru/eng/1862/12068/12088/index.shtml</t>
  </si>
  <si>
    <t>http://eng.mod.gov.cn/ArmedForces/armed.htm</t>
  </si>
  <si>
    <t>http://www.army.mil/info/organization/</t>
  </si>
  <si>
    <t>http://www.mod.go.jp/e/d_policy/ipca/index.html</t>
  </si>
  <si>
    <t>http://eng.mod.gov.cn/MilitaryExercises/index.htm</t>
  </si>
  <si>
    <t>Various: http://www.usf-iraq.com/</t>
  </si>
  <si>
    <t>http://www.navy.mil.kr/english/main/main.jsp</t>
  </si>
  <si>
    <t>http://www.mod.go.jp/gsdf/english/index.html</t>
  </si>
  <si>
    <t>https://secureweb2.hqda.pentagon.mil/vdas_armyposturestatement/2010/information_papers/index.asp#W</t>
  </si>
  <si>
    <t>http://www.mod.go.jp/e/jdf/no21/policy.html</t>
  </si>
  <si>
    <t>http://www.mod.go.jp/e/data/index.html</t>
  </si>
  <si>
    <t>http://www.google.com/url?sa=t&amp;source=web&amp;cd=1&amp;ved=0CBYQFjAA&amp;url=http%3A%2F%2Feng.mod.gov.cn%2FDatabase%2FExpenditure%2Findex.htm&amp;rct=j&amp;q=defense%20budget%20site%3Ahttp%3A%2F%2Feng.mod.gov.cn%2F&amp;ei=aF2UTP_yBI6osAPxwdjkCQ&amp;usg=AFQjCNFYGWYQzdVBWpnXft8ovLfiy8COJg&amp;cad=rja</t>
  </si>
  <si>
    <t>http://www.defense.gov/utility/exit.aspx?url=http://www.defense.gov/comptroller/Budget2010.html&amp;id=home_footer1_Defense_Budget%C2%BB</t>
  </si>
  <si>
    <t>http://www.mod.go.jp/msdf/formal/english/index.html</t>
  </si>
  <si>
    <t>http://eng.mil.ru/en/structure/forces/navy.htm</t>
  </si>
  <si>
    <t>http://eng.mod.gov.cn/ArmedForces/army.htm</t>
  </si>
  <si>
    <t>http://www.mil.ru/eng/1862/12068/12089/index.shtml</t>
  </si>
  <si>
    <t>http://www.mod.go.jp/asdf/English_page/work/</t>
  </si>
  <si>
    <t>http://eng.mil.ru/en/multimedia/3D.htm?f=21&amp;fid=44&amp;blk=10340887</t>
  </si>
  <si>
    <t>http://www.mnd.go.kr/mndEng_2009/DefensePolicy/Policy12/Policy12_4/index.jsp</t>
  </si>
  <si>
    <t>www.mod.go.jp/e/d_act/d_policy/dp01.html</t>
  </si>
  <si>
    <t>http://eng.mod.gov.cn/Database/Regulations/index.htm</t>
  </si>
  <si>
    <t>http://www.mnd.go.kr/mndEng_2009/WhatsNew/lawinfo/</t>
  </si>
  <si>
    <t>http://www.mod.go.jp/e/d_act/index.html</t>
  </si>
  <si>
    <t>http://www.mnd.go.kr/mndEng_2009/DefensePolicy/security/alliance/index.jsp</t>
  </si>
  <si>
    <t>http://www.mod.go.jp/e/c_us/index.html</t>
  </si>
  <si>
    <t>http://eng.mod.gov.cn/Database/ArmsControl/index.htm</t>
  </si>
  <si>
    <t>http://www.foia.af.mil/ etc</t>
  </si>
  <si>
    <t>http://eng.mod.gov.cn/Database/MOOTW/index.htm</t>
  </si>
  <si>
    <t>http://www.mnd.go.kr/mndEng_2009/DefensePolicy/Policy12/Policy12_2/index.jsp</t>
  </si>
  <si>
    <t>http://eng.mil.ru/en/mission/peacekeeping_operations.htm</t>
  </si>
  <si>
    <t>http://www.mnd.go.kr/mndEng_2009/ParticipationPlaza/qna/</t>
  </si>
  <si>
    <t>http://www.mil.ru/eng/1862/12068/12088/12226/index.shtml</t>
  </si>
  <si>
    <t>http://eng.mil.ru/en/contacts.htm</t>
  </si>
  <si>
    <t>United Nations Reporting Measures</t>
  </si>
  <si>
    <t>Variables</t>
  </si>
  <si>
    <t>Japan 2012 (data for 2010 used)</t>
  </si>
  <si>
    <t>PRC 2012 (data for 2010 used)</t>
  </si>
  <si>
    <t>ROK 2012 (data for 2010 used)</t>
  </si>
  <si>
    <t>Russia 2012 (data for 2010 used)</t>
  </si>
  <si>
    <t>Japan 2011 (scores reflect the changes made in 2012 to the methodology for the calculation in the score; see methodology tab for details</t>
  </si>
  <si>
    <t>PRC 2011 (scores reflect the changes made in 2012 to the methodology for the calculation in the score; see methodology tab for details)</t>
  </si>
  <si>
    <t>ROK 2011 (scores reflect the changes made in 2012 to the methodology for the calculation in the score; see methodology tab for details)</t>
  </si>
  <si>
    <t>Russia 2011 (scores reflect the changes made in 2012 to the methodology for the calculation in the score; see methodology tab for details)</t>
  </si>
  <si>
    <t>Japan 2010 (scores reflect the changes made in 2012 to the methodology for the calculation in the score; see methodology tab for details)</t>
  </si>
  <si>
    <t>PRC 2010 (scores reflect the changes made in 2012 to the methodology for the calculation in the score; see methodology tab for details)</t>
  </si>
  <si>
    <t>ROK 2010 (scores reflect the changes made in 2012 to the methodology for the calculation in the score; see methodology tab for details)</t>
  </si>
  <si>
    <t>Russia 2010 (scores reflect the changes made in 2012 to the methodology for the calculation in the score; see methodology tab for details)</t>
  </si>
  <si>
    <t xml:space="preserve">Standardized Instrument for Reporting Military Expenditures 
</t>
  </si>
  <si>
    <t xml:space="preserve">Does the state submit the standard or simplified form? 
</t>
  </si>
  <si>
    <t xml:space="preserve">Register of Conventional Arms  </t>
  </si>
  <si>
    <t>Did the state submit the form?</t>
  </si>
  <si>
    <t>Did the state report current  imports/exports?</t>
  </si>
  <si>
    <t>Did the state report current holdings?</t>
  </si>
  <si>
    <t>Did the state report current procurement?</t>
  </si>
  <si>
    <t>Database on National Legislation on Transfer of Arms, Military Equipment and Dual-Use Goods and Technology (UN Resolution A/RES/57/66)</t>
  </si>
  <si>
    <t>Did the state submit a report on National Legislation on Transfer of Arms, Military Equipment and Dual-Use Goods and Technology to the United Nations?</t>
  </si>
  <si>
    <t>http://unhq-appspub-01.un.org/UNODA/Milex.nsf/3c69852f5517993385256d3d004ce30c/d1e9d9d0dac9618e852578b6005cc58f?OpenDocument</t>
  </si>
  <si>
    <t>http://unhq-appspub-01.un.org/UNODA/Milex.nsf/</t>
  </si>
  <si>
    <t>http://unhq-appspub-01.un.org/UNODA/Milex.nsf/3c69852f5517993385256d3d004ce30c/0be709f78c5d9bf9852578b6005edc67?OpenDocument</t>
  </si>
  <si>
    <t>http://unhq-appspub-01.un.org/UNODA/Milex.nsf/3c69852f5517993385256d3d004ce30c/17b6d8c450b00225852578b6005f3026?OpenDocument</t>
  </si>
  <si>
    <t>http://unhq-appspub-01.un.org/UNODA/Milex.nsf/3c69852f5517993385256d3d004ce30c/fa6d110350601301852578b6006096cf?OpenDocument</t>
  </si>
  <si>
    <t>http://unhq-appspub-01.un.org/UNODA/UN_REGISTER.nsf/</t>
  </si>
  <si>
    <t>http://unhq-appspub-01.un.org/UNODA/UN_REGISTER.nsf/5cb8afbbb6536a298525647d00612b14/e5fa9a1768299fc3852578d1005534e0?OpenDocument</t>
  </si>
  <si>
    <t>n/a</t>
  </si>
  <si>
    <t>http://unhq-appspub-01.un.org/UNODA/UN_REGISTER.nsf/5cb8afbbb6536a298525647d00612b14/197c1c9808dc6dde852578d10059825d?OpenDocument</t>
  </si>
  <si>
    <t>http://unhq-appspub-01.un.org/UNODA/UN_REGISTER.nsf/5cb8afbbb6536a298525647d00612b14/7e75f434f2c0cb67852578d1005a3ba9?OpenDocument</t>
  </si>
  <si>
    <t>http://unhq-appspub-01.un.org/UNODA/UN_REGISTER.nsf/5cb8afbbb6536a298525647d00612b14/cbc7788dbb2d3861852578d100644786?OpenDocument</t>
  </si>
  <si>
    <t>http://unhq-appspub-01.un.org/UNODA/UN_REGISTER.nsf/5cb8afbbb6536a298525647d00612b14/2aa98392076e5e988525776900813b96?OpenDocument</t>
  </si>
  <si>
    <t>http://www.un.org/disarmament/convarms/NLDU/docs/NLDU2009/RepublicofKorea-E.PDF</t>
  </si>
  <si>
    <t>http://www.un.org/disarmament/convarms/infoCBM/docs/CBM/CBM2010/Japan(E).pdf</t>
  </si>
  <si>
    <t>Budget Proposal</t>
  </si>
  <si>
    <t>Does the executive’s budget or any supporting budget documentation present expenditures for the budget year that are classified by administrative unit (that is, by ministry, department, or agency)?</t>
  </si>
  <si>
    <t>Does the executive’s budget or any supporting budget documentation present expenditures for the budget year that are classified by functional classification?</t>
  </si>
  <si>
    <t>Does the executive’s budget or any supporting budget documentation present expenditures for the budget year that are classified by economic classification?</t>
  </si>
  <si>
    <t>Does the executive’s budget or any supporting budget documentation present expenditures for individual programs for the budget year?</t>
  </si>
  <si>
    <t>In the executive’s budget or any supporting budget documentation, are estimates of the aggregate level of expenditure presented for a multi-year period (at least two years beyond the budget year)?</t>
  </si>
  <si>
    <t>In the executive’s budget or any supporting budget documentation, what is the most recent year presented for which all expenditures reflect actual outcomes?</t>
  </si>
  <si>
    <t>Are the expenditure estimates for the years prior to the budget year adjusted, as needed, to be comparable with the budget-year estimates in terms of classification and presentation?</t>
  </si>
  <si>
    <t>Does the executive make available to the public a summary that describes the budget and its proposals?</t>
  </si>
  <si>
    <t>Do citizens have the right in law to access government information, including budget information?</t>
  </si>
  <si>
    <t>Does the executive release to the public its timetable for preparation of the executive’s budget proposal (that is, a document setting deadlines for submissions from other government entities, such as line ministries or subnational government, to the ministry of finance or what ever central government agency is in charge of coordinating the budget’s formulation)?</t>
  </si>
  <si>
    <t>Does the executive adhere to its timetable for the preparation and release of the budget?</t>
  </si>
  <si>
    <t>Does the executive hold consultations with members of the legislature as part of its process of determining budget priorities?</t>
  </si>
  <si>
    <t>Does the executive hold consultations with the public as part of its process of determining budget priorities?</t>
  </si>
  <si>
    <t>When does the executive release a pre-budget statement to the public?</t>
  </si>
  <si>
    <t>Does the pre-budget statement describe the government’s macroeconomic and fiscal framework?</t>
  </si>
  <si>
    <t>Does the pre-budget statement describe the government’s policies and priorities that will guide the development of detailed estimates for the upcoming budget?</t>
  </si>
  <si>
    <t>How far in advance of the start of the budget year does the legislature receive the budget?</t>
  </si>
  <si>
    <t>What is the most detail provided in the appropriation (expenditure budget) approved by the legislature?</t>
  </si>
  <si>
    <t>How often does the executive release to the public in-year reports on actual expenditure (organized by administrative unit, economic classification and/or function)?</t>
  </si>
  <si>
    <t>What share of expenditure is covered by in-year reports on actual expenditure (organized by administrative unit, economic classification and/or function)?</t>
  </si>
  <si>
    <t>What is the most detail provided in the in-year reports on actual expenditures organized by administrative unit?</t>
  </si>
  <si>
    <t>Do the in-year reports released to the public compare actual year-to-date expenditure with either the original estimate for that period (based on the enacted budget) or the same period in the previous year?</t>
  </si>
  <si>
    <t>How often does the executive release to the public in-year reports on actual revenue collections by source of revenue?</t>
  </si>
  <si>
    <t>What share of revenue is covered by the in-year reports on actual revenue collections?</t>
  </si>
  <si>
    <t>Do the in-year reports released to the public compare actual year-to-date revenue collections with either the original estimate for that period (based on the enacted budget) or the same period in the previous year?</t>
  </si>
  <si>
    <t>Does the executive release to the public in-year reports on actual borrowing?</t>
  </si>
  <si>
    <t>Do in-year reports released to the public on actual borrowing present information related to the composition of government debt (such as interest rates on the debt, maturity profile of the debt, and currency denomination of the debt) for the budget year?</t>
  </si>
  <si>
    <t>For in-year reports on actual expenditure released to the public by the executive, how much time typically elapses between the end of the reporting period and when the report is released (e.g., are quarterly reports released less than 4 weeks after the end of the quarter)?</t>
  </si>
  <si>
    <t>Does the executive release to the public a mid-year review of the budget that discusses the changes in economic outlook since the budget was enacted?</t>
  </si>
  <si>
    <t>Does the executive release to the public a mid-year review of the budget that includes updated expenditure estimates for the budget year underway?</t>
  </si>
  <si>
    <t>What is the most detail provided in the mid-year review for expenditures?</t>
  </si>
  <si>
    <t>Does the executive release to the public a mid-year review of the budget that includes updated revenue estimates for the budget year underway?</t>
  </si>
  <si>
    <t>Does the executive seek input from the legislature when the executive shifts funds between administrative units (except when the amounts are below a certain minimal level specified in law or regulation)?</t>
  </si>
  <si>
    <t>During the past year, have there been credible reported instances in which the procurement of goods and services has not followed an open and competitive process in practice?</t>
  </si>
  <si>
    <t>When does the legislature typically approve supplemental budgets?</t>
  </si>
  <si>
    <t>In most years, how large are supplemental budget requests relative to the size of the original budget?</t>
  </si>
  <si>
    <t>When does the legislature approve the expenditure of contingency funds or other funds for which no specific purpose was identified in the budget?</t>
  </si>
  <si>
    <t>How long after the end of the budget year does the executive release to the public a year-end report that discusses the budget’s actual outcome for the year?</t>
  </si>
  <si>
    <t>In the year-end report have the data on the actual outcomes been audited?</t>
  </si>
  <si>
    <t>Does the year-end report explain the difference between the enacted levels (including in-year changes approved by the legislature) and the actual outcome for expenditures?</t>
  </si>
  <si>
    <t>What level of detail is the focus of the explanation of the differences between the enacted levels and the actual outcome for expenditures presented in the year-end report?</t>
  </si>
  <si>
    <t>Does the year-end report explain the difference between the enacted levels (including in-year changes approved by the legislature) and the actual outcome for revenues?</t>
  </si>
  <si>
    <t>Does the year-end report explain the difference between the original macroeconomic forecast for the fiscal year and the actual outcome for that year?</t>
  </si>
  <si>
    <t>Does the year-end report explain the difference between the original estimates of non-financial data and the actual outcome?</t>
  </si>
  <si>
    <t>Does the year-end report explain the difference between the original performance indicators and the actual outcome?</t>
  </si>
  <si>
    <t>Does the year-end report explain the difference between the enacted level of funds intended to benefit directly the country’s most impoverished populations and the actual outcome?</t>
  </si>
  <si>
    <t>Does the year-end report present the actual outcome for extra-budgetary funds?</t>
  </si>
  <si>
    <t>Auditing</t>
  </si>
  <si>
    <t>How long after the end of the fiscal year are the final annual expenditures of national departments audited and (except for secret programs) released to the public?</t>
  </si>
  <si>
    <t>Beyond the established year-end attestation audits, does the Supreme Audit Institution (SAI) have the discretion in law to undertake those audits it may wish to?</t>
  </si>
  <si>
    <t>Are audit reports of the annual accounts of the security sector (military, police, intelligence services) and other secret programs provided to the legislature (or relevant committee)?</t>
  </si>
  <si>
    <t>Committees are staffed with technical experts who are engaged in legislative work.</t>
  </si>
  <si>
    <t>Deliberations in the Legislature over defense spending are substantial.</t>
  </si>
  <si>
    <t>Legislative committees hold public hearings on the individual budgets of central government administrative units (that is, ministries, departments, and agencies) in which testimony from the executive branch is heard.</t>
  </si>
  <si>
    <t>Legislative committees that hold public hearings release reports to the public on these hearings.</t>
  </si>
  <si>
    <t>Legislative committee (or committees) hold public hearings on the individual budgets of central government administrative units (that is, ministries, departments, and agencies) in which testimony from the public is heard.</t>
  </si>
  <si>
    <t>Legislative committee (or committees) hold public hearings on the macroeconomic and fiscal framework presented in the budget and its relationship to defense spending in which testimony from the executive branch and the public is heard.</t>
  </si>
  <si>
    <t>Legislature has the authority in law to amend the budget presented by the executive.</t>
  </si>
  <si>
    <t>Existence of collaboration and competition among political parties within the law-drafting committees in regards to defense matters.</t>
  </si>
  <si>
    <t>The legislature (or the appropriate legislative committee or members of the legislature) is given full information for the budget year on the spending of all secret items relating to, for instance, national security and military intelligence.</t>
  </si>
  <si>
    <t>Legislature has power of private sessions on military and/or intelligence matters.</t>
  </si>
  <si>
    <t>Legislature holds financial and supervisory powers over various types of public defense corporations, quasi-government corporations, and government-sanctioned corporations.</t>
  </si>
  <si>
    <t>Ministries, agencies, and civil servants under supervision of the ruling political parties in the legislature.</t>
  </si>
  <si>
    <t>Negotiations among the political parties and the ministries on defense issues.</t>
  </si>
  <si>
    <t>Primary authority to formulate the budget shared by legislative and executive branches.</t>
  </si>
  <si>
    <t>Legislative committees hold hearings on defense matters in which testimony from the executive branch and military can be compelled through extant law or legal mechanisms such as supoena powers or mandatory reporting mechanism.</t>
  </si>
  <si>
    <t>Legislative committees hold hearings on defense matters in which testimony from the executive branch and military is heard.</t>
  </si>
  <si>
    <t>Legislative branch issues independent reports on the military on defense issues.</t>
  </si>
  <si>
    <t>Number (2011 and 2010 RSF Press Freedom Index Questionaire)</t>
  </si>
  <si>
    <t>Worldwide Press Freedom Index Scoring Baseline Score/Highest Possible Points (2010-2011)</t>
  </si>
  <si>
    <t>Worldwide Press Freedom Index Scoring Baseline Score/Highest Possible Points (2012)</t>
  </si>
  <si>
    <t>Point value (2010-2011)</t>
  </si>
  <si>
    <t>Points value (2012) for Numbers 10 to 53 = (Total points possible for this variable/Total points possible total)*Categories = (Point/206)*44</t>
  </si>
  <si>
    <t>DPRK 2011</t>
  </si>
  <si>
    <t>DPRK 2010</t>
  </si>
  <si>
    <t>Defense Reporting</t>
  </si>
  <si>
    <t>Control of defense journal/magazine (1 for non-state ownership; 0.5 for state funding/state sponsorship but not day-to-day control; 0 for state control)</t>
  </si>
  <si>
    <t>Control of defense journal/magazine - second in circulation (1 for non-state ownership; 0.5 for state funding/state sponsorship but not day-to-day control; 0 for state control)</t>
  </si>
  <si>
    <t>Does Leading News Agency Have Dedicated Defense Reporting (1 for Yes and Significant; 0.5 for Yes and Limited; 0 for No)</t>
  </si>
  <si>
    <t>Does Leading Specialized Defense Publication Provide Coverage of Domestic Defense Issues (1 for Significant Coverage; 0.5 for Limited Coverage; 0 for No Coverage)</t>
  </si>
  <si>
    <t>Does Leading Newspaper Have Dedicated Defense Reporting (1 for Yes and Significant; 0.5 for Yes and Limited; 0 for No)</t>
  </si>
  <si>
    <t>Is the Media Allowed to Publish Stories on Military Issues Even if Secrecy Laws are Contravened (1 for Yes, 0 for No)</t>
  </si>
  <si>
    <t>Being tortured or mistreated during detention?</t>
  </si>
  <si>
    <t>Being kidnapped or disappearing?</t>
  </si>
  <si>
    <t>Fleeing the country as a result of threats?</t>
  </si>
  <si>
    <t>During this period, were there (Yes/No): Journalists who had to have bodyguards or use security measures (such as wearing bullet-proof vests or using armour-plated vehicles) in the course of their work?</t>
  </si>
  <si>
    <t>Journalists having to stop working because of political pressure or threats, or being unfairly dismissed? (yes/no)</t>
  </si>
  <si>
    <t>Journalists being prevented from working because of their gender, origin, sexual orientation or religion ?</t>
  </si>
  <si>
    <t>During this period, how many journalists, media assistants or press freedom activists: Were killed in connection with their work?</t>
  </si>
  <si>
    <t>During this period, how many journalists, media assistants or press freedom activists were briefly detained or taken into in police custody?</t>
  </si>
  <si>
    <t>During this period, how many journalists, media assistants or press freedom activists were imprisoned without trial (or are still imprisoned without trial)?</t>
  </si>
  <si>
    <t>During this period, how many journalists, media assistants or press freedom activists were given a prison sentence for a media offence and/or in connection with their work?</t>
  </si>
  <si>
    <t>During this period, how many journalists, media assistants or press freedom activists:  Were physically attacked or injured?</t>
  </si>
  <si>
    <t>Surveillance of journalists by the state (were any journalists’ phones tapped, were any journalists followed etc)?</t>
  </si>
  <si>
    <t>Serious difficulty accessing public or official information (such as a refusal by officials to provide information, information being provided selectively, according to the media’s editorial position)?</t>
  </si>
  <si>
    <t>Restrictions on access to or coverage of any region or regions in the country (including an outright ban or strict government controls)?</t>
  </si>
  <si>
    <t>Foreign journalists deported or prevented from entering the country?</t>
  </si>
  <si>
    <t>Did representatives of the state (police auxiliaries, army paramilitary groups, president’s security service, other (identify)) carry out any or all of these acts of violence?</t>
  </si>
  <si>
    <t>Were there cases of violence against media personnel by non-state groups? (yes/no) (clandestine organizations, separatist groups, private militias, criminal organizations, drug cartels, other (identify))</t>
  </si>
  <si>
    <t>During this period, what percentage of cases of physical harassment and violence against journalists were by state agents?</t>
  </si>
  <si>
    <t xml:space="preserve">State’s Role In Combating Impunity for these Responsible for Violence and Abuses
</t>
  </si>
  <si>
    <t>Did the authorities try to punish those responsible for murders of journalists?</t>
  </si>
  <si>
    <t>As regards cases of arrests, detention, imprisonment or physical attacks against journalists, did the authorities try to punish those responsible or to improve the relevant legislation and its implementation?</t>
  </si>
  <si>
    <t>Were all the media subjected to systematic prior censorship (control before publication)? And if so, name the body that exercised this censorship function:</t>
  </si>
  <si>
    <t>How many news media were censored, had issues seized or had their premises ransacked?</t>
  </si>
  <si>
    <t>During this period, was there (Yes/No): Widespread self-censorship in the privately-owned media? Give a score from 0 (no self-censorship) to 5 (a great deal of self-censorship) ?</t>
  </si>
  <si>
    <t>During this period, was there (Yes/No): Frequent investigative reporting on sensitive subjects?</t>
  </si>
  <si>
    <t>Does the government control the state-owned media’s editorial policies?</t>
  </si>
  <si>
    <t>a) Are there privately-owned TV stations in the country? b) If so, are they free to determine their own editorial policies?</t>
  </si>
  <si>
    <t>a) Are there privately-owned radio stations in the country? b) If so, are they free to determine their own editorial policies?</t>
  </si>
  <si>
    <t>During this period, was there or were there (Yes/No): Independent news media operating in the country (excluding media based abroad)</t>
  </si>
  <si>
    <t>Are there privately-owned printing and distribution companies?</t>
  </si>
  <si>
    <t>Is there a freedom of information law and, if so, does it seem to be effective, does it make it easier for journalists to gain access to information? (yes/no)</t>
  </si>
  <si>
    <t>Are there legal provisions that provide the media with specific protection and do they effectively protect journalists and media against seizures, searches and interrogations? (yes/no)</t>
  </si>
  <si>
    <t>During this period, was there or were there (Yes/No): Opposition access to state-owned media? Give a score from 0 (no access at all) to 5 (free and fair access).</t>
  </si>
  <si>
    <t>During this period, was there or were there (Yes/No): Unjustified or improper use of fines, summonses or legal action against journalists or media outlets?</t>
  </si>
  <si>
    <t>Violations of the confidentiality of journalistic sources (by such means as investigation, interrogation or legal action)?</t>
  </si>
  <si>
    <t>A requirement to obtain a government licence in order to start up a newspaper or magazine?</t>
  </si>
  <si>
    <t>A transparent and fair process for allocating broadcast frequencies?</t>
  </si>
  <si>
    <t>Use of the withdrawal of advertising to pressure media (in which the government or state agencies stop buying advertising space or the authorities pressure private firms into doing this)?</t>
  </si>
  <si>
    <t>Serious threats to news diversity, including threats resulting from narrow ownership of media outlets? Give a score from 0 (no threat) to 5 (very serious threat to media diversity).</t>
  </si>
  <si>
    <t>A government takeover of any privately-owned media during this period, either directly or through government-controlled firms?</t>
  </si>
  <si>
    <t>How do you rate the government’s political will to develop Internet access and the quality of Internet infrastructure? Put a cross beside the statement that best matches the situation in your country:</t>
  </si>
  <si>
    <t>Do the authorities control Internet service providers directly or indirectly or mobile phone operators with the aim of disconnecting the Internet or slowing it down? (yes/no)</t>
  </si>
  <si>
    <t>During this period, was there or were there (Yes/No): Cases of access to websites being blocked by filtering mechanisms or being closed down by the authorities? Evaluate the level of this censorship on a scale of 0 (no censorship) to 5 (total censorship).</t>
  </si>
  <si>
    <t>During this period, was there or were there (Yes/No): Cases of cyber-dissidents or bloggers being detained for more than a day? How many?</t>
  </si>
  <si>
    <t>During this period, was there or were there (Yes/No): Cases of independent websites being the target of cyber-attack or counter-information campaigns?</t>
  </si>
  <si>
    <t>Cases of the authorities conducting online surveillance or obtaining online personal data?</t>
  </si>
  <si>
    <t>Being illegally detained (without an arrest warrant, for longer than the maximum period of police custody, without a court appearance etc)?</t>
  </si>
  <si>
    <t>During this period, were there (Yes/No): Armed militias or clandestine organisations regularly targeting journalists?</t>
  </si>
  <si>
    <t>During this period, how many journalists, media assistants or press freedom activists: Were killed in situations in which authorities (police, soldiers, central or local government officials, ruling party activists etc) were involved?</t>
  </si>
  <si>
    <t>During this period, how many journalists, media assistants or press freedom activists: Were detained or jailed (for more than 24 hours)?</t>
  </si>
  <si>
    <t>During this period, how many journalists, media assistants or press freedom activists: Were still in prison at the end of this period as a result of receiving a long jail sentence (more than a year) for a press offence?</t>
  </si>
  <si>
    <t>In the above cases, did the authorities do their best to punish those responsible for these press freedom violations? Give a score from 0 (no effort by the authorities to punish those responsible) to 5 (determined efforts by the authorities to punish those responsible).</t>
  </si>
  <si>
    <t>Or did the authorities take steps to prevent those responsible for these press freedom violations from being prosecuted (for example, by blocking investigations or postponing trials indefinitely)? Give examples.</t>
  </si>
  <si>
    <t>Journalists employed by privately-owned media being forced to stop working because of political pressure or threats?</t>
  </si>
  <si>
    <t>During this period, was there (Yes/No): Important news that was suppressed or not covered because of political or business pressure? Give examples.</t>
  </si>
  <si>
    <t>During this period, was there or were there (Yes/No): Government control of what the state-owned media publish or broadcast?</t>
  </si>
  <si>
    <t>During this period, was there or were there (Yes/No): Unjustified dismissals of journalists in the state-owned media?</t>
  </si>
  <si>
    <t>Russia 2010-2011</t>
  </si>
  <si>
    <t>USA 2010-2011</t>
  </si>
  <si>
    <t>Vision on regional security cooperation/alliance building</t>
  </si>
  <si>
    <t>Discussion of regional defense relations</t>
  </si>
  <si>
    <t>Goals and objectives of international defense relations</t>
  </si>
  <si>
    <t>Progress on international defense relations projects/goals</t>
  </si>
  <si>
    <t>Listing of key military allies/bilateral military relations</t>
  </si>
  <si>
    <t>Discussion of goals of key military bilateral relations</t>
  </si>
  <si>
    <t>Listing of membership in military alliances/security pacts</t>
  </si>
  <si>
    <t>Discussion of goals of membership in military alliances/security pacts</t>
  </si>
  <si>
    <t>Listing and description of military exchanges involving the army/land forces</t>
  </si>
  <si>
    <t>Listing and description of military exchanges involving the naval forces</t>
  </si>
  <si>
    <t>Listing and description of military exchanges involving heads of states</t>
  </si>
  <si>
    <t>Listing and description of military exchanges involving civilian heads of military/defense agency</t>
  </si>
  <si>
    <t>Domestic political differences on defense relations/alliance choice</t>
  </si>
  <si>
    <t>Listing of all multi-state military exercises</t>
  </si>
  <si>
    <t>Description or location of all multi-state military exercises</t>
  </si>
  <si>
    <t>Listing and description of military education programs (i.e. exchange students at defense universities)</t>
  </si>
  <si>
    <t>Discussion of goals of weapons/armaments sales from/to specific destination/source state</t>
  </si>
  <si>
    <t>Classification of weapons/armaments bought from/sold to/developed with foreign states</t>
  </si>
  <si>
    <t>Destination of Weapons/armaments bought from/sold to/developed with  foreign states</t>
  </si>
  <si>
    <t>Quantity of Weapons/armaments bought from/sold to/developed with  foreign states</t>
  </si>
  <si>
    <t>Plans to develop/buy/sell weapons/armaments with/from/to foreign states in the future</t>
  </si>
  <si>
    <t>Plans to develop/buy/sell Quantity of Weapons/armaments with/from/to foreign states in the future</t>
  </si>
  <si>
    <t>Listing of membership in institutions with security dimension (i.e. European Union, Organization for Security and Cooperation in Europe (OSCE), and the African Union)</t>
  </si>
  <si>
    <t>Listing of goals/objectives towards institutions with security dimension</t>
  </si>
  <si>
    <t>Policy view/goals on nuclear policy/disarmament</t>
  </si>
  <si>
    <t>Coordination, cooperation, and joint planning activity on nuclear policy/disarmament</t>
  </si>
  <si>
    <t>Policies/types of international missions the armed forces are involved in</t>
  </si>
  <si>
    <t>Description of specific international missions in which the armed forces participate.</t>
  </si>
  <si>
    <t>Types of personnel employed in international missions</t>
  </si>
  <si>
    <t>Number of personnel employed in international missions</t>
  </si>
  <si>
    <t>Equipment and capabilities employed in international missions</t>
  </si>
  <si>
    <t>Specific role(s) the armed forces play(ed) in international missions</t>
  </si>
  <si>
    <t>Amount/categorical allocation of budgetary funds from international sources for defense</t>
  </si>
  <si>
    <t>Number of Military Personnel stationed from foreign state</t>
  </si>
  <si>
    <t>Role of Military Personnel stationed from foreign state</t>
  </si>
  <si>
    <t>Command structure of Military Personnel stationed from foreign state</t>
  </si>
  <si>
    <r>
      <t xml:space="preserve">Japan 2011; Based on </t>
    </r>
    <r>
      <rPr>
        <i/>
        <sz val="11"/>
        <color theme="1"/>
        <rFont val="Calibri"/>
        <family val="2"/>
        <scheme val="minor"/>
      </rPr>
      <t>Defense of Japan 2011</t>
    </r>
  </si>
  <si>
    <r>
      <t xml:space="preserve">Japan 2010; Based on </t>
    </r>
    <r>
      <rPr>
        <i/>
        <sz val="11"/>
        <color theme="1"/>
        <rFont val="Calibri"/>
        <family val="2"/>
        <scheme val="minor"/>
      </rPr>
      <t>Defense of Japan 2010</t>
    </r>
  </si>
  <si>
    <r>
      <t xml:space="preserve">PRC 2011; Based on </t>
    </r>
    <r>
      <rPr>
        <i/>
        <sz val="11"/>
        <color theme="1"/>
        <rFont val="Calibri"/>
        <family val="2"/>
        <scheme val="minor"/>
      </rPr>
      <t>China's National Defense in 2010</t>
    </r>
  </si>
  <si>
    <r>
      <t xml:space="preserve">PRC 2010; Based on </t>
    </r>
    <r>
      <rPr>
        <i/>
        <sz val="11"/>
        <color theme="1"/>
        <rFont val="Calibri"/>
        <family val="2"/>
        <scheme val="minor"/>
      </rPr>
      <t>China's National Defense in 2008</t>
    </r>
  </si>
  <si>
    <t>ROK 2010; Based on Defense White Paper 2008</t>
  </si>
  <si>
    <r>
      <t xml:space="preserve">Russia 2010-2011; Based on </t>
    </r>
    <r>
      <rPr>
        <i/>
        <sz val="11"/>
        <color theme="1"/>
        <rFont val="Calibri"/>
        <family val="2"/>
        <scheme val="minor"/>
      </rPr>
      <t>Military Doctrine of the Russian Federation of 2010</t>
    </r>
  </si>
  <si>
    <t>USA 2010-2011; Based on Quad 2010 and NSS 2010</t>
  </si>
  <si>
    <t>Part II, Chapter 1; Part II, Chapter 2; Part II, Chapter 3; Part II, Chapter 4</t>
  </si>
  <si>
    <t>III.1, III.2</t>
  </si>
  <si>
    <t>84-90, 120, 133-142</t>
  </si>
  <si>
    <t>p.38-42</t>
  </si>
  <si>
    <t>II.8.a, 51</t>
  </si>
  <si>
    <t>Military Doctrine of the Russian Federation of 2010</t>
  </si>
  <si>
    <t>Quad 2010 or NSS 2010</t>
  </si>
  <si>
    <t>26-27, 57-62</t>
  </si>
  <si>
    <t>I.1, III.2</t>
  </si>
  <si>
    <t>4-5,</t>
  </si>
  <si>
    <t>Chap. 4</t>
  </si>
  <si>
    <t>II.1-3</t>
  </si>
  <si>
    <t>70-72</t>
  </si>
  <si>
    <t>III.18.e, III.19.f</t>
  </si>
  <si>
    <t>III.2-3</t>
  </si>
  <si>
    <t>84-90, 120, 133-142, 214</t>
  </si>
  <si>
    <t>Chap. 3</t>
  </si>
  <si>
    <t>III.19.f</t>
  </si>
  <si>
    <t>IX</t>
  </si>
  <si>
    <t>61-62, 84-90, 214</t>
  </si>
  <si>
    <t>Chap. 4, Sec. 4</t>
  </si>
  <si>
    <t>#51</t>
  </si>
  <si>
    <t>Part III, Chapter 1; Part III, Chapter 2; Part III, Chapter 3; Part III, Chapter 4; Part II, Chapter 1; Part II, Chapter 2; Part II, Chapter 3; Part II, Chapter 4</t>
  </si>
  <si>
    <t>84-90, 214</t>
  </si>
  <si>
    <t>26-27, 57-62, 63-68</t>
  </si>
  <si>
    <t>61-62, 129-132</t>
  </si>
  <si>
    <t>III.18.e</t>
  </si>
  <si>
    <t>p. 262, 264, III.3.1</t>
  </si>
  <si>
    <t>App 1</t>
  </si>
  <si>
    <t>120-128</t>
  </si>
  <si>
    <t>Append. 24, Sect. 4</t>
  </si>
  <si>
    <t>Append. 7, Append.</t>
  </si>
  <si>
    <t>p. 345 Debates</t>
  </si>
  <si>
    <t>Append. 25, various mentions of National Assembly approval</t>
  </si>
  <si>
    <t>III.2</t>
  </si>
  <si>
    <t>App 2</t>
  </si>
  <si>
    <t>120-128, 180-183</t>
  </si>
  <si>
    <t>Append. 24</t>
  </si>
  <si>
    <t>p. 340</t>
  </si>
  <si>
    <t>47, 74</t>
  </si>
  <si>
    <t>170-180, 180-183</t>
  </si>
  <si>
    <t>Append. 19</t>
  </si>
  <si>
    <t xml:space="preserve">p. 105, </t>
  </si>
  <si>
    <t>III.4.2</t>
  </si>
  <si>
    <t>App IV</t>
  </si>
  <si>
    <t>196, 212-214</t>
  </si>
  <si>
    <t>Chap 6, Sect 3</t>
  </si>
  <si>
    <t>Figure 8-9, Chap. 8</t>
  </si>
  <si>
    <t>129-132</t>
  </si>
  <si>
    <t>Chap. 4, Sect. 4</t>
  </si>
  <si>
    <t>III.3.4</t>
  </si>
  <si>
    <t>39-42, 78-82</t>
  </si>
  <si>
    <t>27-40, 129-132</t>
  </si>
  <si>
    <t>Table 4-2</t>
  </si>
  <si>
    <t>34-39</t>
  </si>
  <si>
    <t>p. 343-357</t>
  </si>
  <si>
    <t>App III, 47, 73</t>
  </si>
  <si>
    <t>133-142</t>
  </si>
  <si>
    <t>Chap 1, 1</t>
  </si>
  <si>
    <t>62,</t>
  </si>
  <si>
    <t>63-68</t>
  </si>
  <si>
    <t>92-93</t>
  </si>
  <si>
    <t>61-62, 84-85</t>
  </si>
  <si>
    <t>61-62</t>
  </si>
  <si>
    <t>61-62, 87-90</t>
  </si>
  <si>
    <t>Availability of a cyberspace operations joint doctrine publication</t>
  </si>
  <si>
    <t>Command doctrine that addresses cyberspace operations</t>
  </si>
  <si>
    <t>Defense Ministry Cyber-Related Defensive Measures</t>
  </si>
  <si>
    <t>Definition of computer network operations</t>
  </si>
  <si>
    <t>Description of networks</t>
  </si>
  <si>
    <t>Discussion of operational effectiveness of force development, as cyberspace is inherently joint and cuts across all combatant commands, services, and agency boundaries.</t>
  </si>
  <si>
    <t>Discussion of technical techniques used to access an adversary's networks</t>
  </si>
  <si>
    <t>Fundamental principles that guide the employment of military forces in coordinated action toward a common objective— including terms, tactics, techniques, and procedures in cyber war</t>
  </si>
  <si>
    <t>New organizations within the military services to support Cyber activities</t>
  </si>
  <si>
    <t>Organization/chain of command to address cybersecurity threats</t>
  </si>
  <si>
    <t>Other definitions: what constitutes a cyber force</t>
  </si>
  <si>
    <t>Plans, policies, and organization in regards to the integration of computer network operations at the command and operational levels</t>
  </si>
  <si>
    <t>Roles and Responsibilities of Combatant Command Centers/Geographic Centers</t>
  </si>
  <si>
    <t>Roles and Responsibilities of Defense Criminal Investigative–Related Organizations</t>
  </si>
  <si>
    <t>Roles and Responsibilities of Intelligence Agencies in Cyber efforts</t>
  </si>
  <si>
    <t>Types of possible state computer network responses to attacks (offensive operations)</t>
  </si>
  <si>
    <t>Updating of all existing doctrine/white papers with respect to cyberspace operations</t>
  </si>
  <si>
    <t>Value of cyber assets: statement</t>
  </si>
  <si>
    <t>Defense of Japan 2012 Column: Threats in Cyberspace</t>
  </si>
  <si>
    <t>DOD QDR 2010; Office of the Secretary of Defense, the Joint Staff, functional and geographic combatant commands, military services, and military agencies</t>
  </si>
  <si>
    <t>http://eng.mod.gov.cn/Press/2012-04/01/content_4357722.htm</t>
  </si>
  <si>
    <t>Strategy for Operating in Cyberspace; GAO, Information Security: Emerging Cybersecurity Issues Threaten Federal Information Systems, GAO-05-231 (Washington, D.C.: May 13, 2005); GAO, Information Security: Progress Reported, but Weaknesses at Federal Agencies Persist, GAO-08-571T (Washington, D.C.: Mar. 12, 2008); GAO, National Cybersecurity Strategy: Key Improvements Are Needed to Strengthen the Nation’s Posture, GAO-09-432T (Washington, D.C.: Mar. 10, 2009); and GAO, Information Security: Cyber Threats and Vulnerabilities Place Federal Systems at Risk, GAO-09-661T (Washington, D.C.: May 5, 2009).</t>
  </si>
  <si>
    <t>I.1.1</t>
  </si>
  <si>
    <t>http://eng.mod.gov.cn/Press/2012-03/30/content_4354987.htm</t>
  </si>
  <si>
    <t>Part I, Chapter 2, Section 2</t>
  </si>
  <si>
    <t>p. 164</t>
  </si>
  <si>
    <t>12.f</t>
  </si>
  <si>
    <t>Strategy for Operating in Cyberspace</t>
  </si>
  <si>
    <t>Defense of Japan 2012, Part II, Chapter 3, Section 6, Subsection 2</t>
  </si>
  <si>
    <t>III.1.3, Fig. II-3-1-2</t>
  </si>
  <si>
    <t>p. 167</t>
  </si>
  <si>
    <t>http://www.eng.mil.ru/en/structure/ministry_of_defence/details.htm?id=9587@egOrganization</t>
  </si>
  <si>
    <t>DOD QDR 2010</t>
  </si>
  <si>
    <t>http://eng.mod.gov.cn/Press/2011-05/26/content_4243816.htm</t>
  </si>
  <si>
    <t>Fig 6-8</t>
  </si>
  <si>
    <t>p. 168</t>
  </si>
  <si>
    <t>GAO, Information Security: Emerging Cybersecurity Issues Threaten Federal Information Systems, GAO-05-231 (Washington, D.C.: May 13, 2005); GAO, Information Security: Progress Reported, but Weaknesses at Federal Agencies Persist, GAO-08-571T (Washington, D.C.: Mar. 12, 2008); GAO, National Cybersecurity Strategy: Key Improvements Are Needed to Strengthen the Nation’s Posture, GAO-09-432T (Washington, D.C.: Mar. 10, 2009); and GAO, Information Security: Cyber Threats and Vulnerabilities Place Federal Systems at Risk, GAO-09-661T (Washington, D.C.: May 5, 2009).</t>
  </si>
  <si>
    <t>Fig. II-3-3-1</t>
  </si>
  <si>
    <t>http://eng.mod.gov.cn/Opinion/2011-01/06/content_4217899.htm</t>
  </si>
  <si>
    <t>Chap. 6-8</t>
  </si>
  <si>
    <t>III.1.3</t>
  </si>
  <si>
    <t>Defense of Japan 2012 Column: The Progress of Japan-UK Defense Relations; Part I, Chapter 1, Section 1</t>
  </si>
  <si>
    <t>Fig. III-2-2-1</t>
  </si>
  <si>
    <t>http://eng.mod.gov.cn/DefenseNews/2012-05/29/content_4371685.htm; http://eng.mod.gov.cn/HomePicture/2012-05/08/content_4365215.htm</t>
  </si>
  <si>
    <t>p. 165, 399</t>
  </si>
  <si>
    <t>http://eng.mil.ru/en/mission/practice/more.htm?id=10580986@cmsArticle</t>
  </si>
  <si>
    <t xml:space="preserve">International Strategy for Cyberspace </t>
  </si>
  <si>
    <t>Defense of Japan 2012
III, Chapter 1, Section 2</t>
  </si>
  <si>
    <t>Fig. II-3-1-2</t>
  </si>
  <si>
    <t>National Information Protection White Paper; Chap. 6-5, p. 185</t>
  </si>
  <si>
    <t>Figure 7-2</t>
  </si>
  <si>
    <t>III, http://eng.mod.gov.cn/Opinion/2011-01/06/content_4217899.htm</t>
  </si>
  <si>
    <t>Chap. 6-5</t>
  </si>
  <si>
    <t>DOD QDR 2010; http://www.defense.gov/home/features/2010/0410_cybersec/docs/CYBERCOM%20Fact%20Sheet%20to%20replace%20online%20version%20on%20OCT%2013.pdf</t>
  </si>
  <si>
    <t>Table 6-8</t>
  </si>
  <si>
    <t>Chap. 6-5; Defense Information Warfare Response Center; Director of National Intelligence Service</t>
  </si>
  <si>
    <t>Fig. II-3-3-1, II.3.5.2</t>
  </si>
  <si>
    <t>Chap. 6-5; Defense Information Warfare Response Center; National Information Protection White Paper</t>
  </si>
  <si>
    <t>III.1.3, II.3.5.2</t>
  </si>
  <si>
    <t>p. 164; Defense Information Warfare Response Center; National Information Protection White Paper</t>
  </si>
  <si>
    <t>National Information Protection White Paper</t>
  </si>
  <si>
    <t>II.3.5.2</t>
  </si>
  <si>
    <t>(1) establishing the U.S. Cyber Command, at the direction of the Secretary of Defense in June 2009, to lead, organize, and integrate military cyber operations; (2) restructuring the Office of the Under Secretary of Defense for Policy to establish a lead focal point for cyber policy; and (3) establishing new organizations within the military services to support the U.S. Cyber Command.</t>
  </si>
  <si>
    <t>Cyberspace Command</t>
  </si>
  <si>
    <t>http://eng.mod.gov.cn/Press/2012-03/30/content_4354987.htm; http://eng.mod.gov.cn/Press/2012-04/01/content_4357722.htm</t>
  </si>
  <si>
    <t>#15</t>
  </si>
  <si>
    <t>p. 8, 10, 102</t>
  </si>
  <si>
    <t>p. 165</t>
  </si>
  <si>
    <t>http://www.carlisle.army.mil/DIME/documents/National%20Military%20Strategy%20for%20Cyberspace%20Operations.pdf</t>
  </si>
  <si>
    <t>2010 White paper</t>
  </si>
  <si>
    <t>Various sources</t>
  </si>
  <si>
    <t>III.1.3, I.1.1</t>
  </si>
  <si>
    <t>DPRK 2012</t>
  </si>
  <si>
    <t>II.8.a, c-d, II.7</t>
  </si>
  <si>
    <t>II.8</t>
  </si>
  <si>
    <t>III.22-25</t>
  </si>
  <si>
    <t>III.41.c, II.9</t>
  </si>
  <si>
    <t>III.34.n, III.31-32</t>
  </si>
  <si>
    <t>http://topwar.ru/37777-itogi-2013-goda-perevooruzhenie-sotrudnichestvo-i-razvitie.html</t>
  </si>
  <si>
    <t>http://russiamil.wordpress.com/2013/11/18/summary-of-russian-navy-ship-construction/</t>
  </si>
  <si>
    <t>http://en.ria.ru/military_news/20131120/184833668.html</t>
  </si>
  <si>
    <t>Discussion of the impact of public opinion on defense budget spending trends</t>
  </si>
  <si>
    <t>http://www.cna.org/sites/default/files/research/ChinaStudies_WhitePaper.pdf</t>
  </si>
  <si>
    <t>http://eng.chinamil.com.cn/special-reports/node_59506.htm</t>
  </si>
  <si>
    <t>http://origin.www.uscc.gov/sites/default/files/Research/China%E2%80%99s%202012%20Defense%20White%20Paper--The%20Diversified%20Employment%20of%20China%E2%80%99s%20Armed%20Forces.pdf</t>
  </si>
  <si>
    <t>(Pg)1.(Par)12</t>
  </si>
  <si>
    <t>1.8, 1.12</t>
  </si>
  <si>
    <t>6.2-4</t>
  </si>
  <si>
    <t>1.4-5</t>
  </si>
  <si>
    <t>N/A</t>
  </si>
  <si>
    <t>1.2,4-5</t>
  </si>
  <si>
    <t>2.2-6</t>
  </si>
  <si>
    <t>1.10, 3.1-4</t>
  </si>
  <si>
    <t>2.2,4</t>
  </si>
  <si>
    <t>2.2,5</t>
  </si>
  <si>
    <t>2.2-3</t>
  </si>
  <si>
    <t>3.3-4,11, 5.1-5.5, 6.1-6.4,6, 7.4-9, 8.1-5, 9.1-2,4,6</t>
  </si>
  <si>
    <t>3.8-9,11, 4.2-3, 5.1-5.5, 6.1-6.4,6, 7.1,3, 8.1-5, 9.1-2,5</t>
  </si>
  <si>
    <t>3.5,11, 4.4, 5.1-5.5, 6.1-6.4,6,9-12, 7.1-3, 8.1-8, 9.1-3</t>
  </si>
  <si>
    <t>Verified through web access</t>
  </si>
  <si>
    <t>1.7-11</t>
  </si>
  <si>
    <t>http://www.un.org/disarmament/convarms/NLDU/docs/NLDU_2013/2013-China-NLDU.pdf</t>
  </si>
  <si>
    <t>http://www.un.org/disarmament/convarms/NLDU/</t>
  </si>
  <si>
    <t>http://www.un.org/disarmament/convarms/infoCBM/docs/CBM/CBM_2013/2013_China-ICBM_etc_report.pdf</t>
  </si>
  <si>
    <t>http://www.un.org/disarmament/convarms/infoCBM/</t>
  </si>
  <si>
    <t>Listing of military hotlines established/planned</t>
  </si>
  <si>
    <t>USA 2011; Based on Quad 2010 and NSS 2010</t>
  </si>
  <si>
    <t>ROK 2010 ; Based on Defense White Paper 2008</t>
  </si>
  <si>
    <t>ROK 2012-2011; Based on Defense White Paper 2010</t>
  </si>
  <si>
    <t>Listing of specific international missions in which the armed forces participate</t>
  </si>
  <si>
    <t>Listing and description of military exchanges involving the aviation forces</t>
  </si>
  <si>
    <t>III.19.e-l.</t>
  </si>
  <si>
    <t>III.19.e-l.,20-21,24</t>
  </si>
  <si>
    <t>III.19.e-l., IV.50-53.</t>
  </si>
  <si>
    <t>III.19.e.,21.,IV.51.a.</t>
  </si>
  <si>
    <t>III.19.e.,21, IV.51</t>
  </si>
  <si>
    <t>III.19.e.,20-21.</t>
  </si>
  <si>
    <t>III.24.</t>
  </si>
  <si>
    <t>III.24-26,IV.50-51</t>
  </si>
  <si>
    <t>http://structure.mil.ru/mission/peacekeeping_operations.htm</t>
  </si>
  <si>
    <t>http://eng.mil.ru/en/mission/practice/all.htm?objInBlock=25&amp;fid=3&amp;blk=10564892</t>
  </si>
  <si>
    <t>http://eng.mil.ru/en/mission/practice/all.htm?f=1&amp;fid=10&amp;blk=10564892</t>
  </si>
  <si>
    <t>I.10.,V.4.</t>
  </si>
  <si>
    <t>I.4-5.</t>
  </si>
  <si>
    <t>III.4.,V.</t>
  </si>
  <si>
    <t>I.10.,V.1,5,7.</t>
  </si>
  <si>
    <t>V.13-21.</t>
  </si>
  <si>
    <t>V.16.</t>
  </si>
  <si>
    <t>V.1-21.</t>
  </si>
  <si>
    <t>III.39</t>
  </si>
  <si>
    <t>III.40</t>
  </si>
  <si>
    <t>III.28-29</t>
  </si>
  <si>
    <t>III.30</t>
  </si>
  <si>
    <t>III.28</t>
  </si>
  <si>
    <t>Control of News Agency (1 for non-state ownership; 0.5 for state funding/state sponsorship but not day-to-day control; 0 for state control)</t>
  </si>
  <si>
    <t>Control of Newspaper (1 for non-state ownership; 0.5 for state funding/state sponsorship but not day-to-day control; 0 for state control)</t>
  </si>
  <si>
    <t>Control of defense newspaper (1 for non-state ownership; 0.5 for state funding/state sponsorship but not day-to-day control; 0 for state control)</t>
  </si>
  <si>
    <t>B.1.1</t>
  </si>
  <si>
    <t>B.1.2</t>
  </si>
  <si>
    <t>B.1.3</t>
  </si>
  <si>
    <t>B.2.1</t>
  </si>
  <si>
    <t>B.2.2</t>
  </si>
  <si>
    <t>B.2.4</t>
  </si>
  <si>
    <t>B.2.3</t>
  </si>
  <si>
    <t>B.3.1</t>
  </si>
  <si>
    <t>B.3.2</t>
  </si>
  <si>
    <t>B.4.1</t>
  </si>
  <si>
    <t>B.5.1</t>
  </si>
  <si>
    <t>B.5.2</t>
  </si>
  <si>
    <t>B.6.1</t>
  </si>
  <si>
    <t>B.6.2</t>
  </si>
  <si>
    <t>B.6.3</t>
  </si>
  <si>
    <t>B.6.4</t>
  </si>
  <si>
    <t>B.7.2</t>
  </si>
  <si>
    <t>B.8</t>
  </si>
  <si>
    <t>B.9</t>
  </si>
  <si>
    <t>B.10.1</t>
  </si>
  <si>
    <t>B.10.2</t>
  </si>
  <si>
    <t>C.1</t>
  </si>
  <si>
    <t>C.3.1</t>
  </si>
  <si>
    <t>C.3.2</t>
  </si>
  <si>
    <t>C.3.3</t>
  </si>
  <si>
    <t>C.3.4</t>
  </si>
  <si>
    <t>C.3.5</t>
  </si>
  <si>
    <t>C.4.1</t>
  </si>
  <si>
    <t>C.4.2</t>
  </si>
  <si>
    <t>C.4.3</t>
  </si>
  <si>
    <t>C.5</t>
  </si>
  <si>
    <t>C.6</t>
  </si>
  <si>
    <t>C.7</t>
  </si>
  <si>
    <t>C.8</t>
  </si>
  <si>
    <t>C.9</t>
  </si>
  <si>
    <t>C.10.1</t>
  </si>
  <si>
    <t>C.10.2</t>
  </si>
  <si>
    <t>C.10.3</t>
  </si>
  <si>
    <t>C.10.4</t>
  </si>
  <si>
    <t>C.10.5</t>
  </si>
  <si>
    <t>C.10.6</t>
  </si>
  <si>
    <t>C.10.7</t>
  </si>
  <si>
    <t>C.11</t>
  </si>
  <si>
    <t>C.12</t>
  </si>
  <si>
    <t>C.13</t>
  </si>
  <si>
    <t>C.14</t>
  </si>
  <si>
    <t>D.2</t>
  </si>
  <si>
    <t>D.3</t>
  </si>
  <si>
    <t>D.4</t>
  </si>
  <si>
    <t>D.5</t>
  </si>
  <si>
    <t>D.6.1</t>
  </si>
  <si>
    <t>D.6.2</t>
  </si>
  <si>
    <t>D.6.3</t>
  </si>
  <si>
    <t>D.6.4</t>
  </si>
  <si>
    <t>D.6.5</t>
  </si>
  <si>
    <t>D.6.6</t>
  </si>
  <si>
    <t>D.7.1</t>
  </si>
  <si>
    <t>D.7.2</t>
  </si>
  <si>
    <t>D.7.3</t>
  </si>
  <si>
    <t>D.8</t>
  </si>
  <si>
    <t>D.9.1</t>
  </si>
  <si>
    <t>D.9.2</t>
  </si>
  <si>
    <t>D.10</t>
  </si>
  <si>
    <t>D.11</t>
  </si>
  <si>
    <t>D.12</t>
  </si>
  <si>
    <t>D.13</t>
  </si>
  <si>
    <t>D.14</t>
  </si>
  <si>
    <t>D.15</t>
  </si>
  <si>
    <t>D.16.1</t>
  </si>
  <si>
    <t>D.16.2</t>
  </si>
  <si>
    <t>D.16.3</t>
  </si>
  <si>
    <t>D.17.1</t>
  </si>
  <si>
    <t>D.17.2</t>
  </si>
  <si>
    <t>D.17.3</t>
  </si>
  <si>
    <t>D.18.1</t>
  </si>
  <si>
    <t>D.18.2</t>
  </si>
  <si>
    <t>D.18.3</t>
  </si>
  <si>
    <t>D.18.4</t>
  </si>
  <si>
    <t>D.18.5</t>
  </si>
  <si>
    <t>E.1.1</t>
  </si>
  <si>
    <t>E.4</t>
  </si>
  <si>
    <t>E.5.1</t>
  </si>
  <si>
    <t>E.5.2</t>
  </si>
  <si>
    <t>E.6</t>
  </si>
  <si>
    <t>E.7</t>
  </si>
  <si>
    <t>E.8.1</t>
  </si>
  <si>
    <t>E.8.2</t>
  </si>
  <si>
    <t>E.8.3</t>
  </si>
  <si>
    <t>E.8.4</t>
  </si>
  <si>
    <t>E.8.5</t>
  </si>
  <si>
    <t>E.8.6</t>
  </si>
  <si>
    <t>E.8.7</t>
  </si>
  <si>
    <t>E.9</t>
  </si>
  <si>
    <t>E.10</t>
  </si>
  <si>
    <t>E.11</t>
  </si>
  <si>
    <t>E.12.1</t>
  </si>
  <si>
    <t>E.12.2</t>
  </si>
  <si>
    <t>E.12.3</t>
  </si>
  <si>
    <t>E.12.4</t>
  </si>
  <si>
    <t>E.12.5</t>
  </si>
  <si>
    <t>E.13.2</t>
  </si>
  <si>
    <t>E.13.3</t>
  </si>
  <si>
    <t>E.13.4</t>
  </si>
  <si>
    <t>E.13.5</t>
  </si>
  <si>
    <t>E.13.6</t>
  </si>
  <si>
    <t>E.13.7</t>
  </si>
  <si>
    <t>E.13.8</t>
  </si>
  <si>
    <t>E.13.9</t>
  </si>
  <si>
    <t>E.13.10</t>
  </si>
  <si>
    <t>E.13.11</t>
  </si>
  <si>
    <t>E.14</t>
  </si>
  <si>
    <t>E.15</t>
  </si>
  <si>
    <t>E.16</t>
  </si>
  <si>
    <t>E.17</t>
  </si>
  <si>
    <t>E.16.1</t>
  </si>
  <si>
    <t>E.18.1</t>
  </si>
  <si>
    <t>E.19</t>
  </si>
  <si>
    <t>F.1</t>
  </si>
  <si>
    <t>F.2</t>
  </si>
  <si>
    <t>F.3</t>
  </si>
  <si>
    <t>F.4</t>
  </si>
  <si>
    <t>F.5</t>
  </si>
  <si>
    <t>F.5.2</t>
  </si>
  <si>
    <t>F.5.1.1</t>
  </si>
  <si>
    <t>F.5.1.2</t>
  </si>
  <si>
    <t>F.5.1.3</t>
  </si>
  <si>
    <t>F.5.1.4</t>
  </si>
  <si>
    <t>F.7</t>
  </si>
  <si>
    <t>F.8</t>
  </si>
  <si>
    <t>F.9</t>
  </si>
  <si>
    <t>F.10.1</t>
  </si>
  <si>
    <t>F.10.2</t>
  </si>
  <si>
    <t>F.10.3</t>
  </si>
  <si>
    <t>F.10.4</t>
  </si>
  <si>
    <t>F.10.5</t>
  </si>
  <si>
    <t>F.10.6</t>
  </si>
  <si>
    <t>F.11</t>
  </si>
  <si>
    <t>F.6</t>
  </si>
  <si>
    <t>A. Accounting for Human Rights Violations</t>
  </si>
  <si>
    <t xml:space="preserve">C. Legal Status of Journalists
</t>
  </si>
  <si>
    <t>D. Pluralism and Editorial Independence</t>
  </si>
  <si>
    <t>E. Legal Doctrine and Practice</t>
  </si>
  <si>
    <t>F. The Internet and Technical Resources</t>
  </si>
  <si>
    <t>2014 RSF Press Freedom Index Score</t>
  </si>
  <si>
    <t>Normalized 2014 RSF Press Freedom Index Score</t>
  </si>
  <si>
    <t>In your country, do any of the following exist: Privately owned print press?</t>
  </si>
  <si>
    <t>In your country, do any of the following exist: Privately owned television networks?</t>
  </si>
  <si>
    <t>In your country, do any of the following exist: Privately owned radio stations?</t>
  </si>
  <si>
    <t>What are the factors apparently preventing the creation of independent, privately owned media: Political factor (political position, closeness to the opposition)?</t>
  </si>
  <si>
    <t>What are the factors apparently preventing the creation of independent, privately owned media: Religious factor (religious affiliation, status with religious authorities)?</t>
  </si>
  <si>
    <t>What are the factors apparently preventing the creation of independent, privately owned media: Ethnic factor (belonging to a minority)?</t>
  </si>
  <si>
    <t>What are the factors apparently preventing the creation of independent, privately owned media: Linguistic factor (language of publications)?</t>
  </si>
  <si>
    <t>How difficult is it to launch an independent private media company in light of the following constraints: Administrative constraints (tax reporting procedures,
professional competence requirements etc.)?</t>
  </si>
  <si>
    <t>How difficult is it to launch an independent private media company in light of the following constraints: Financial constraints (start-up costs, production costs, bank credit, etc)?</t>
  </si>
  <si>
    <t>Is the process for granting TV and radio licences transparent?</t>
  </si>
  <si>
    <t>What is the extent of official interference in appointments to these posts: Directors of the TV and radio regulatory agency?</t>
  </si>
  <si>
    <t>What is the extent of official interference in appointments to these posts: Directors of public TV and radio stations?</t>
  </si>
  <si>
    <t>How easy is it for authorities to force the firing of a…public radio or TV journalist?</t>
  </si>
  <si>
    <t>How easy is it for authorities to force the firing of a...public radio or TV executive?</t>
  </si>
  <si>
    <t>How easy is it for authorities to force the firing of a....journalist in a private media company?</t>
  </si>
  <si>
    <t>How easy is it for authorities to force the firing of a….private media executive?</t>
  </si>
  <si>
    <t>Do private media have to adjust their content in exchange for state subsidies?</t>
  </si>
  <si>
    <t>Is government advertising distributed equitably among different media?</t>
  </si>
  <si>
    <t>Does the government pressure advertisers to favour certain media?</t>
  </si>
  <si>
    <t>Do officials favour certain media (access, interviews etc.) because of...favourable editorial policy?</t>
  </si>
  <si>
    <t>Do officials favour certain media (access, interviews etc.) because of...financial ties between politicians and media owners?</t>
  </si>
  <si>
    <t>Is journalism training available at a professional level, with emphasis on developing the capacity for critical judgement in journalism students?</t>
  </si>
  <si>
    <t>Does supply of journalism post-graduate training meet demand?</t>
  </si>
  <si>
    <t>Is the practice of journalism prohibited or discouraged for any of the following reasons: Nationalism?</t>
  </si>
  <si>
    <t>Is the practice of journalism prohibited or discouraged for any of the following reasons: Ethnic Origin?</t>
  </si>
  <si>
    <t>Is the practice of journalism prohibited or discouraged for any of the following reasons: Social Class?</t>
  </si>
  <si>
    <t>Is the practice of journalism prohibited or discouraged for any of the following reasons: Religion?</t>
  </si>
  <si>
    <t>Is the practice of journalism prohibited or discouraged for any of the following reasons: Gender?</t>
  </si>
  <si>
    <t>To what extent can members of the following groups enter media-related professions: Women?</t>
  </si>
  <si>
    <t>To what extent can members of the following groups enter media-related professions: Members of religious or ethnic minorities?</t>
  </si>
  <si>
    <t>To what extent can members of the following groups enter media-related professions: Individuals from rural areas?</t>
  </si>
  <si>
    <t>How well do media reflect the population’s language diversity?</t>
  </si>
  <si>
    <t>Is the procedure to obtain the license of professional journalist transparent and open?</t>
  </si>
  <si>
    <t>Are accreditation procedures for foreign journalists applying to work on national territory fair and transparent?</t>
  </si>
  <si>
    <t>Can journalists cover events in person?</t>
  </si>
  <si>
    <t>Have there been cases of restricted access to or coverage of one or more regions (by administrative prohibition, strict document controls, visa denials etc.)?</t>
  </si>
  <si>
    <t>Do some journalists receive invitations to luxury events, press trips and other benefits of all kinds that would weaken
their publications’ objectivity?</t>
  </si>
  <si>
    <t>Is there any law against these practices?</t>
  </si>
  <si>
    <t>Are journalists sometimes paid by someone other than their regular employer in order to influence what they write?</t>
  </si>
  <si>
    <t>Do media professionals enjoy the freedom to form and join unions?</t>
  </si>
  <si>
    <t>Do media reflect the range of opinions among members of the public?</t>
  </si>
  <si>
    <t>Do public media provide coverage of and access by all political currents?</t>
  </si>
  <si>
    <t>Is investigative journalism developed enough to uncover matters of significance?</t>
  </si>
  <si>
    <t>Does the government monitor or threaten journalists?</t>
  </si>
  <si>
    <t>Overall, are media free to publish revelations concerning...political power?</t>
  </si>
  <si>
    <t>Overall, are media free to publish revelations concerning…major economic interests?</t>
  </si>
  <si>
    <t>Overall, are media free to publish revelations concerning...religious or spiritual authorities?</t>
  </si>
  <si>
    <t>Overall, are media free to publish revelations concerning...the military?</t>
  </si>
  <si>
    <t>Overall, are media free to publish revelations concerning...police and criminal justice institutions?</t>
  </si>
  <si>
    <t>Overall, are media free to publish revelations concerning...organized crime?</t>
  </si>
  <si>
    <t>Do journalists practise self-censorship for fear of the following consequences: Civil lawsuits or criminal prosecution (fines, imprisonment)?</t>
  </si>
  <si>
    <t>Do journalists practise self-censorship for fear of the following consequences: Professional reprisals or attacks on reputation?</t>
  </si>
  <si>
    <t>Do journalists practise self-censorship for fear of the following consequences: Threats to physical safety of the journalist or his family and friends, to his workplace or his home?</t>
  </si>
  <si>
    <t>Are media owners’ conflicts of interest frequently the cause of journalists’ self-censorship?</t>
  </si>
  <si>
    <t xml:space="preserve">To what extent do radio and television stations with the largest audiences present independent and critical news: On private networks? </t>
  </si>
  <si>
    <t xml:space="preserve">To what extent do radio and television stations with the largest audiences present independent and critical news: On public networks </t>
  </si>
  <si>
    <t>Do public media ignore some news that is sensitive for the government, but which private media cover?</t>
  </si>
  <si>
    <t>How concentrated is media power?</t>
  </si>
  <si>
    <t>What proportion of general-interest media is owned by companies with other interests in non-media sectors of the
economy? (5 if 50%; 10 if 100%)</t>
  </si>
  <si>
    <t>During election campaigns, do radio and television provide for equitable distribution of appearances by candidates?</t>
  </si>
  <si>
    <t>Outside of election periods, does the government demand radio and television time, with no right to criticize what is
said?</t>
  </si>
  <si>
    <t>Can citizens directly and freely contact journalists, with no government controls or monitoring, especially in order to
provide information?</t>
  </si>
  <si>
    <t>What influence does the government have on the staff of the following media: Media that favour the government?</t>
  </si>
  <si>
    <t>What influence does the government have on the staff of the following media: Opposition media?</t>
  </si>
  <si>
    <t>What influence does the government have on the staff of the following media: Public media?</t>
  </si>
  <si>
    <t>What influence do major economic interests have on the staff of the following media: Media that favor the government?</t>
  </si>
  <si>
    <t>What influence do major economic interests have on the staff of the following media: Opposition media?</t>
  </si>
  <si>
    <t>What influence do major economic interests have on the staff of the following media: Public media?</t>
  </si>
  <si>
    <t>To what extent can advertisers, working with media, influence editorial policy in the following media: Print news media</t>
  </si>
  <si>
    <t>To what extent can advertisers, working with media, influence editorial policy in the following media: Other print media</t>
  </si>
  <si>
    <t>To what extent can advertisers, working with media, influence editorial policy in the following media: TV and radio news networks</t>
  </si>
  <si>
    <t>To what extent can advertisers, working with media, influence editorial policy in the following media: TV and radio general-interest network?</t>
  </si>
  <si>
    <t>To what extent can advertisers, working with media, influence editorial policy in the following media: News websites?</t>
  </si>
  <si>
    <t>In practice, are these rights enforced?</t>
  </si>
  <si>
    <t>What degree of difficulty do media organizations and individual journalists encounter in seeking access to public data?</t>
  </si>
  <si>
    <t>When a media organization or individual journalist demands information from a public institution concerning its
activities, are the data supplied?</t>
  </si>
  <si>
    <t>Does prior censorship or monitoring exist…in the print press?</t>
  </si>
  <si>
    <t>Does prior censorship or monitoring exist…in radio and television?</t>
  </si>
  <si>
    <t>Is the public disclosure of matters of public interest prevented by the Constitution, by law or by the way they are
enforced?</t>
  </si>
  <si>
    <t>Does a legal mechanism exist to protect the confidentiality of journalists’ sources?</t>
  </si>
  <si>
    <t>In practice, to what extent is protection of confidential sources threatened by…political power?</t>
  </si>
  <si>
    <t>In practice, to what extent is protection of confidential sources threatened by…major economic interests?</t>
  </si>
  <si>
    <t>In practice, to what extent is protection of confidential sources threatened by…spiritual or religious authorities?</t>
  </si>
  <si>
    <t>In practice, to what extent is protection of confidential sources threatened by…the military?</t>
  </si>
  <si>
    <t>In practice, to what extent is protection of confidential sources threatened by…organized crime?</t>
  </si>
  <si>
    <t>In practice, to what extent is protection of confidential sources threatened by…police and intelligence services?</t>
  </si>
  <si>
    <t>In practice, to what extent is protection of confidential sources threatened by…judges and prosecutors?</t>
  </si>
  <si>
    <t>Do laws against cybercrime violate the right to free expression and news access on the Internet?</t>
  </si>
  <si>
    <t>Do legal mechanisms prevent all debate about certain historic facts?</t>
  </si>
  <si>
    <t>What is the time limit for filing a libel case arising from a press report?</t>
  </si>
  <si>
    <t>Can journalists be placed in temporary detention because of their professional activities?</t>
  </si>
  <si>
    <t>When a journalist is arrested, is he informed of the charges against him, and is he given access to the case file?</t>
  </si>
  <si>
    <t>Do laws include opinion crimes such as blasphemy or disrespect for authority?</t>
  </si>
  <si>
    <t>In practice, are people convicted of these crimes?</t>
  </si>
  <si>
    <t>Do defamation laws pose an obstacle to public debate?</t>
  </si>
  <si>
    <t>In practice, do public employees, government officials, politicians or members of religious bodies enjoy a specified
right of response?</t>
  </si>
  <si>
    <t>Do news web sites require official authorization before going on line?</t>
  </si>
  <si>
    <t>Do individuals who want to provide news online have access to high-speed Internet at a reasonable price?</t>
  </si>
  <si>
    <t>Does the print press have access to adequate printing and distribution facilities at reasonable cost?</t>
  </si>
  <si>
    <t>How do you assess the willingness of local and national officials to expand Internet access?</t>
  </si>
  <si>
    <t>To what extent do authorities filter news content on the Internet?</t>
  </si>
  <si>
    <t>Which topics are filtered most frequently: political news?</t>
  </si>
  <si>
    <t>Which topics are filtered most frequently: social topics?</t>
  </si>
  <si>
    <t>Which topics are filtered most frequently: political leaders?</t>
  </si>
  <si>
    <t>Which topics are filtered most frequently: religious authorities?</t>
  </si>
  <si>
    <t>Which topics are filtered most frequently: the military?</t>
  </si>
  <si>
    <t>Which topics are filtered most frequently: major economic interests?</t>
  </si>
  <si>
    <t>Do authorities block access to technical means for circumventing filtering?</t>
  </si>
  <si>
    <t>To what extent do news websites (apart from social media) that reflect diversity of opinion suffer cyber-attacks*?</t>
  </si>
  <si>
    <t>Would an individual who publishes general or political news content on a social network have his account cancelled, blocked, or hijacked?</t>
  </si>
  <si>
    <t>Does the government monitor internet users who produce independent news content online?</t>
  </si>
  <si>
    <t>Does the government monitor interent users who view independently produced online news content?</t>
  </si>
  <si>
    <t>Do internet users face sanctions for putting up sensitive content concerning…political power?</t>
  </si>
  <si>
    <t>Do internet users face sanctions for putting up sensitive content concerning…major economic interests?</t>
  </si>
  <si>
    <t>Do internet users face sanctions for putting up sensitive content concerning…spiritual or religious authorities?</t>
  </si>
  <si>
    <t>Do internet users face sanctions for putting up sensitive content concerning…military?</t>
  </si>
  <si>
    <t>Do internet users face sanctions for putting up sensitive content concerning…organized crime?</t>
  </si>
  <si>
    <t>Do internet users face sanctions for putting up sensitive content concerning…police agencies?</t>
  </si>
  <si>
    <t>Would internet users risk sanctions simply for viewing the types of content described above?</t>
  </si>
  <si>
    <t>C.2</t>
  </si>
  <si>
    <t>During the past 12 months, have you seen any of the following actions directed at journalists by government or religious authorities or major economic interests, or by interest groups linked to any of them: Public discrediting?</t>
  </si>
  <si>
    <t>During the past 12 months, have you seen any of the following actions directed at journalists by government or religious authorities or major economic interests, or by interest groups linked to any of them: Public insults?</t>
  </si>
  <si>
    <t>During the past 12 months, have you seen any of the following actions directed at journalists by government or religious authorities or major economic interests, or by interest groups linked to any of them: Hate speech?</t>
  </si>
  <si>
    <t>During the past 12 months, have you seen any of the following actions directed at journalists by government or religious authorities or major economic interests, or by interest groups linked to any of them: Undermining of presumption of innocence?</t>
  </si>
  <si>
    <t>During the past 12 months, have you seen any of the following actions directed at journalists by government or religious authorities or major economic interests, or by interest groups linked to any of them: Criticism of religious affiliation?</t>
  </si>
  <si>
    <t>During the past 12 months, have you seen any of the following actions directed at journalists by government or religious authorities or major economic interests, or by interest groups linked to any of them: Ethnic origin?</t>
  </si>
  <si>
    <t>During the past 12 months, have you seen any of the following actions directed at journalists by government or religious authorities or major economic interests, or by interest groups linked to any of them: Actual or attempted physical attack?</t>
  </si>
  <si>
    <t>E.3</t>
  </si>
  <si>
    <t>Legal action against information providers based on what they publish takes the following form: Civil law complaint?</t>
  </si>
  <si>
    <t>Legal action against information providers based on what they publish takes the following form: Criminal prosecution for press law violation?</t>
  </si>
  <si>
    <t>Legal action against information providers based on what they publish takes the following form: Prosecution for lesser criminal law violation?</t>
  </si>
  <si>
    <t>Legal action against information providers based on what they publish takes the following form: Criminal prosecution for major criminal law violation?</t>
  </si>
  <si>
    <t>Legal action against information providers based on what they publish takes the following form: Other?</t>
  </si>
  <si>
    <t>During the past 12 months, what penalties have been imposed on information providers: Fines/damages plus interest in disproportionate amounts?</t>
  </si>
  <si>
    <t>During the past 12 months, what penalties have been imposed on information providers: Temporary probation on practicing journalism?</t>
  </si>
  <si>
    <t>During the past 12 months, what penalties have been imposed on information providers: Permanent prohibition on practicing journalism?</t>
  </si>
  <si>
    <t>During the past 12 months, what penalties have been imposed on information providers: Cancellation of licence?</t>
  </si>
  <si>
    <t>During the past 12 months, what penalties have been imposed on information providers: Cancellation of accreditation?</t>
  </si>
  <si>
    <t>During the past 12 months, what penalties have been imposed on information providers: Sentences to community service?</t>
  </si>
  <si>
    <t>During the past 12 months, what penalties have been imposed on information providers: Prison sentences?</t>
  </si>
  <si>
    <t>During the past 12 months, what penalties have been imposed on information providers: Life sentences?</t>
  </si>
  <si>
    <t>During the past 12 months, what penalties have been imposed on information providers: Torture/corporal punishment?</t>
  </si>
  <si>
    <t>During the past 12 months, what penalties have been imposed on information providers: Death penalty?</t>
  </si>
  <si>
    <t>If the law requires that an individual have a right of response to a news article concerning him, is this law enforced?</t>
  </si>
  <si>
    <t>F.5.1.5</t>
  </si>
  <si>
    <t>F.5.1.6</t>
  </si>
  <si>
    <t>B. Media Legal Status</t>
  </si>
  <si>
    <t>II.11</t>
  </si>
  <si>
    <t>II.11,20</t>
  </si>
  <si>
    <t>II.15-16</t>
  </si>
  <si>
    <t>II.22, III.33-34</t>
  </si>
  <si>
    <t>II.14-15</t>
  </si>
  <si>
    <t>I.6-8, II.20-21</t>
  </si>
  <si>
    <t>II.14</t>
  </si>
  <si>
    <t>III.28-29,33,36-37</t>
  </si>
  <si>
    <t>III.28,33,36-37</t>
  </si>
  <si>
    <t>III.30,33,36-37</t>
  </si>
  <si>
    <t>II.13-19, 22-25</t>
  </si>
  <si>
    <t>I.11, 16-19, II.24</t>
  </si>
  <si>
    <t>I.8</t>
  </si>
  <si>
    <t>II.11,13,15,21</t>
  </si>
  <si>
    <t>III.39-41</t>
  </si>
  <si>
    <t>III.27</t>
  </si>
  <si>
    <t>ES.vii, II.12</t>
  </si>
  <si>
    <t>III.27, IV.45-48</t>
  </si>
  <si>
    <t>Based on overall QDR document</t>
  </si>
  <si>
    <t>Verified through web search; only Executive Summary translated http://www.defense.gov/home/features/2014/0314_sdr/qdr.aspx</t>
  </si>
  <si>
    <t>Verified at http://www.defense.gov/home/features/2014/0314_sdr/qdr.aspx</t>
  </si>
  <si>
    <t xml:space="preserve">Based on publishing history </t>
  </si>
  <si>
    <t>Verified through download</t>
  </si>
  <si>
    <t>Verified on website</t>
  </si>
  <si>
    <t>III.28-31</t>
  </si>
  <si>
    <t>IV.45</t>
  </si>
  <si>
    <t>IV.48</t>
  </si>
  <si>
    <t>II.16</t>
  </si>
  <si>
    <t>II.19</t>
  </si>
  <si>
    <t>V.55-56</t>
  </si>
  <si>
    <t>ES.x, CS.60</t>
  </si>
  <si>
    <t>Leading News Agencies</t>
  </si>
  <si>
    <t>Leading Newspapers</t>
  </si>
  <si>
    <t>Leading Defense Newspaper</t>
  </si>
  <si>
    <t>Leading Defense Journal/Magazine</t>
  </si>
  <si>
    <t>Second Defense Journal/Magazine</t>
  </si>
  <si>
    <t>Wall Street Journal, New York Times, USA Today, Los Angeles Times, New York Post, http://www.journalism.org/media-indicators/average-circulation-at-the-top-5-u-s-newspapers-reporting-monday-friday-averages/</t>
  </si>
  <si>
    <t>Xinhua, China News Service</t>
  </si>
  <si>
    <t>Associated Press, United Press International</t>
  </si>
  <si>
    <t>http://www.ap.org/company/about-us, http://100years.upi.com/history.html</t>
  </si>
  <si>
    <t>http://topics.nytimes.com/top/reference/timestopics/organizations/d/defense_department/index.html, http://www.latimes.com/topic/unrest-conflicts-war/defense/u.s.-department-of-defense-ORGOV000094164-topic.htmlhttp://www.washingtonpost.com/world/national-security/</t>
  </si>
  <si>
    <t>http://www.nytco.com/who-we-are/culture/our-history/#1910-1881-timeline, http://www.washingtonpost.com/lifestyle/style/jeffrey-bezos-washington-posts-next-owner-aims-for-a-new-golden-era-at-the-newspaper/2013/09/02/30c00b60-13f6-11e3-b182-1b3bb2eb474c_story.html, http://www.huffingtonpost.com/news/la-times-ownership/</t>
  </si>
  <si>
    <t>http://www.people.com.cn/GB/guoji/8212/36645/36728/2734896.html</t>
  </si>
  <si>
    <t>ITAR TASS, Interfax, Rossiya Segodnya</t>
  </si>
  <si>
    <t>(ITAR TASS and Rossiya are state-owned, Interfax is private but smaller) http://www.themoscowtimes.com/opinion/article/the-kremlins-new-chief-propagandist/491244.html, http://government.ru/en/department/202/, http://www.rusemb.org.uk/massmediainrussia/</t>
  </si>
  <si>
    <t>http://www.britannica.com/EBchecked/topic/411263/Xinhua-News-Agency</t>
  </si>
  <si>
    <t>Defense News</t>
  </si>
  <si>
    <t>http://www.defensenews.com/about-us</t>
  </si>
  <si>
    <t>http://www.washingtonpost.com/nsa-secrets/</t>
  </si>
  <si>
    <t>http://www.freedomhouse.org/report/freedom-press/2013/russia#.U3E4O_ldVyI</t>
  </si>
  <si>
    <t>http://www.freedomhouse.org/report/freedom-world/2013/china#.U3E6uvldVyI</t>
  </si>
  <si>
    <t>China Military Science, http://www.china-defense-mashup.com/chinas-military-journals-windows-of-transparency.html</t>
  </si>
  <si>
    <t>http://www.china-defense-mashup.com/chinas-military-journals-windows-of-transparency.html</t>
  </si>
  <si>
    <t>http://www.baike.com/wiki/%E3%80%8A%E4%B8%AD%E5%9B%BD%E5%86%9B%E4%BA%8B%E7%A7%91%E5%AD%A6%E3%80%8B</t>
  </si>
  <si>
    <t>http://www.xinhuanet.com/mil/index.htm</t>
  </si>
  <si>
    <t>http://en.ria.ru/military_news/, (tags) http://en.itar-tass.com/tags/tags/D/defense, http://www.interfax.com/txt.asp?id=39</t>
  </si>
  <si>
    <t>Military Thought, http://www.eastviewpress.com/Journals/MilitaryThought.aspx</t>
  </si>
  <si>
    <t>http://www.eastviewpress.com/Journals/MilitaryThought.aspx</t>
  </si>
  <si>
    <t xml:space="preserve">PLA Daily (Jiefangjun Bao) </t>
  </si>
  <si>
    <t>http://english.chinamil.com.cn/</t>
  </si>
  <si>
    <t>Krasnaya Zvezda (Red Star)</t>
  </si>
  <si>
    <t>http://books.google.com/books?id=J4ta_TjGYBAC&amp;pg=PA169&amp;lpg=PA169&amp;dq=krasnaya+zvezda+newspaper+ministry+of+defence&amp;source=bl&amp;ots=euI3calaZV&amp;sig=xaTuarTz0-kMCTmmCy4csvU5sJw&amp;hl=en&amp;sa=X&amp;ei=3FxyU_ixIJKxyASk74G4AQ&amp;ved=0CEsQ6AEwBg#v=onepage&amp;q=krasnaya%20zvezda%20newspaper%20ministry%20of%20defence&amp;f=false</t>
  </si>
  <si>
    <t>Information was derived from defense white papers, web pages, and policy papers from defense ministries. To determine the categories used to measure cyber activity transparency, we looked at current journalistic accounts of cyber activities and related statements made by ministries of foreign affairs, executive and legislative branch actors, and computer science experts on the asymmetries in information found in cyber activities conducted by national governments. Mentions of cyber activities in the white papers of the top 12 military spenders (excluding Six-Party members and non–white paper producers), Brazil, India, Italy, France, Germany, and the United Kingdom, were also reviewed.</t>
  </si>
  <si>
    <t>Discussion of current and past cyberspace operations</t>
  </si>
  <si>
    <t>Response/action plan in response to malware infections</t>
  </si>
  <si>
    <t>Plans, policies, and guidance to determine authorities for functional and combatant commands, military services, and defense agencies</t>
  </si>
  <si>
    <t>II.3 "Winning local wars under conditions of informationization"</t>
  </si>
  <si>
    <t>II.2</t>
  </si>
  <si>
    <t>DOD QDR 2014</t>
  </si>
  <si>
    <t>Proto-doctrine not yet published http://www.ccdcoe.org/strategies/Russian_Federation_unofficial_translation.pdf</t>
  </si>
  <si>
    <t>Confusion exists http://www.gao.gov/assets/330/321818.pdf</t>
  </si>
  <si>
    <t>Military Doctrine of the Russian Federation, 12.f, 15</t>
  </si>
  <si>
    <t>http://eng.mil.ru/en/structure/ministry_of_defence/details.htm?id=9587@egOrganization</t>
  </si>
  <si>
    <t>GAO-11-75</t>
  </si>
  <si>
    <t>Conceptual Views on the Activity of the Russian Federation Armed Forces in Information Space http://www.ccdcoe.org/strategies/Russian_Federation_unofficial_translation.pdf</t>
  </si>
  <si>
    <t>Strategy for Operating in Cyberspace; DOD CYBERCOM Fact Sheet http://www.defense.gov/home/features/2010/0410_cybersec/docs/CYBERCOM%20Fact%20Sheet%20to%20replace%20online%20version%20on%20OCT%2013.pdf</t>
  </si>
  <si>
    <t>Not one of the terms defined in proto-doctrine</t>
  </si>
  <si>
    <t>JIE mentioned in DOD QDR 2014</t>
  </si>
  <si>
    <t>Cyber Mission Forces pg 41 DOD QDR 2014</t>
  </si>
  <si>
    <t>Strategy for Operating in Cyberspace; DOD CYBERCOM Fact Sheet  http://www.defense.gov/home/features/2010/0410_cybersec/docs/CYBERCOM%20Fact%20Sheet%20to%20replace%20online%20version%20on%20OCT%2013.pdf; GAO-11-75 (1) establishing the U.S. Cyber Command, at the direction of the Secretary of Defense in June 2009, to lead, organize, and integrate military cyber operations; (2) restructuring the Office of the Under Secretary of Defense for Policy to establish a lead focal point for cyber policy; and (3) establishing new organizations within the military services to support the U.S. Cyber Command.; joint policy development responsibilities reside in several offices in the Office of the Secretary of Defense and the Joint Staff, and operational responsibilities reside in the U.S. Strategic Command, the Defense Information Systems Agency, the military services, and the combatant commands</t>
  </si>
  <si>
    <t>DOD QDR 2014, and other documents</t>
  </si>
  <si>
    <t>Strategy for Operating in Cyberspace, GAO, Defense Department Cyber Efforts: DOD Faces Challenges in its Cyber Activities, (Washington D.C.: July 25, 2011), GAO-11-75</t>
  </si>
  <si>
    <t>Strategy for Operating in Cyberspace, DOD CYBERCOM Fact Sheet: http://www.defense.gov/home/features/2010/0410_cybersec/docs/CYBERCOM%20Fact%20Sheet%20to%20replace%20online%20version%20on%20OCT%2013.pdf</t>
  </si>
  <si>
    <t xml:space="preserve">Solve the tasks of defence and security, from Conceptual Views on the Activity of the Russian Federation Armed Forces in Information Space </t>
  </si>
  <si>
    <t>GAO-11-75: Office of the Secretary of Defense, the Joint Staff, functional and geographic combatant commands, military services, and military agencies; joint policy development responsibilities reside in several offices in the Office of the Secretary of Defense and the Joint Staff, and operational responsibilities reside in the U.S. Strategic Command, the Defense Information Systems Agency, the military services, and the combatant commands</t>
  </si>
  <si>
    <t>DOD CYBERCOM Fact Sheet http://www.defense.gov/home/features/2010/0410_cybersec/docs/CYBERCOM%20Fact%20Sheet%20to%20replace%20online%20version%20on%20OCT%2013.pdf</t>
  </si>
  <si>
    <t>Left blank to be consistent with previous, likely due to lack of detail at GCA website</t>
  </si>
  <si>
    <t>GAO, Defense Department Cyber Efforts: DOD Faces Challenges in its Cyber Activities, (Washington D.C.: July 25, 2011), GAO-11-75: joint policy development responsibilities reside in several offices in the Office of the Secretary of Defense and the Joint Staff, and operational responsibilities reside in the U.S. Strategic Command, the Defense Information Systems Agency, the military services, and the combatant commands</t>
  </si>
  <si>
    <t>GAO, Defense Department Cyber Efforts: DOD Faces Challenges in its Cyber Activities, (Washington D.C.: July 25, 2011), GAO-11-75: (1) establishing the U.S. Cyber Command, at the direction of the Secretary of Defense in June 2009, to lead, organize, and integrate military cyber operations; (2) restructuring the Office of the Under Secretary of Defense for Policy to establish a lead focal point for cyber policy; and (3) establishing new organizations within the military services to support the U.S. Cyber Command.</t>
  </si>
  <si>
    <t>GAO, Defense Department Cyber Efforts: DOD Faces Challenges in its Cyber Activities, (Washington D.C.: July 25, 2011), GAO-11-75; Strategy for Operating in Cyberspace</t>
  </si>
  <si>
    <t>Various sources: publications updated include QDR and cyber doctrines of military branches: http://www.defenseinnovationmarketplace.mil/resources/NavyCyberPlan2012.pdf, http://armypubs.army.mil/doctrine/DR_pubs/dr_a/pdf/fm3_38.pdf, http://www.fas.org/irp/doddir/usaf/afdd3-12.pdf</t>
  </si>
  <si>
    <t>Strategy for Operating in Cyberspace, as it stresses importance of IT infrastructure</t>
  </si>
  <si>
    <t>Not covered in 12.f</t>
  </si>
  <si>
    <t>I.2, http://eng.mod.gov.cn/DefenseNews/2014-03/28/content_4500740.htm</t>
  </si>
  <si>
    <t>I.2-3, http://eng.mod.gov.cn/DefenseNews/2014-03/28/content_4500740.htm</t>
  </si>
  <si>
    <t>http://eng.mod.gov.cn/DefenseNews/2014-03/01/content_4493783.htm</t>
  </si>
  <si>
    <t>http://eng.mod.gov.cn/DefenseNews/2014-04/08/content_4502861.htm, http://eng.mod.gov.cn/DefenseNews/2013-08/09/content_4461381.htm, http://eng.mod.gov.cn/DefenseNews/2013-07/10/content_4458073.htm, http://eng.mod.gov.cn/DefenseNews/2013-05/24/content_4451945.htm</t>
  </si>
  <si>
    <t>http://eng.mod.gov.cn/Opinion/2011-01/06/content_4217899.htm, http://eng.mod.gov.cn/DefenseNews/2013-03/01/content_4434888.htm</t>
  </si>
  <si>
    <t>http://eng.mod.gov.cn/Opinion/2011-01/06/content_4217899.htm, http://eng.mod.gov.cn/DefenseNews/2012-03/30/content_4354983.htm</t>
  </si>
  <si>
    <t>http://eng.mod.gov.cn/Press/2011-05/26/content_4243816.htm; http://eng.mod.gov.cn/DefenseNews/2014-03/01/content_4493783.htm</t>
  </si>
  <si>
    <t>Quote from Information Security Doctrine of the Russian Federation, quoted in Conceptual Views on the Activity of the Russian Federation Armed Forces in Information Space http://www.ccdcoe.org/strategies/Russian_Federation_unofficial_translation.pdf</t>
  </si>
  <si>
    <t>DOD News Release "Cyber Command Achieves Full Operational Capability" http://www.defense.gov/releases/release.aspx?releaseid=14030; Strategy for Operating in Cyberspace; GAO, Defense Department Cyber Efforts: DOD Faces Challenges in its Cyber Activities, (Washington D.C.: July 25, 2011), GAO-11-75</t>
  </si>
  <si>
    <t>Unable to locate at http://www.dod.mil/pubs/foi/joint_staff/jointStaff_jointOperations/07-F-2105doc1.pdf</t>
  </si>
  <si>
    <t xml:space="preserve">Several address aspects, but no joint doctrine sufficiently discusses cyberspace operations overall http://www.gao.gov/assets/330/321818.pdf; ARCYBER has liaison at CYBERCOM http://www.americanprogress.org/events/2014/05/09/89482/climate-change-migration-and-nontraditional-security-threats-in-china/?evlc=email
</t>
  </si>
  <si>
    <t>General Alexander 06/2013 Testimony, page 11 http://www.defense.gov/home/features/2013/0713_cyberdomain/docs/Alexander,_General_Keith_Testimony_6.12.13_Cybersecurity_Hearing.pdf</t>
  </si>
  <si>
    <t xml:space="preserve">General Alexander 02/2014 Testimony, pages 2, 4-6, http://www.armed-services.senate.gov/imo/media/doc/Alexander_02-27-14.pdf; and at DOD News Report "Cybercom Activates National Mission Force Headquarters" http://www.defense.gov/news/newsarticle.aspx?id=120854 </t>
  </si>
  <si>
    <t>PRC 2011-2012</t>
  </si>
  <si>
    <t>Russia 2011-2012</t>
  </si>
  <si>
    <t>Japan 2011-2012</t>
  </si>
  <si>
    <t>ROK 2011-2012</t>
  </si>
  <si>
    <t>Quantity of Weapons/armaments bought from/sold to/developed with foreign states</t>
  </si>
  <si>
    <t>Destination of Weapons/armaments bought from/sold to/developed with foreign states</t>
  </si>
  <si>
    <r>
      <rPr>
        <sz val="11"/>
        <color theme="1"/>
        <rFont val="Calibri"/>
        <family val="2"/>
        <scheme val="minor"/>
      </rPr>
      <t>USA 2012</t>
    </r>
  </si>
  <si>
    <t>Civil-military relations</t>
  </si>
  <si>
    <t xml:space="preserve">ES.III, I.9 </t>
  </si>
  <si>
    <t>I.9, II.16-19</t>
  </si>
  <si>
    <t>I.6, II.11-12, 15-19</t>
  </si>
  <si>
    <t>I.3, II.16-19</t>
  </si>
  <si>
    <t>II.16-17, 20, 24</t>
  </si>
  <si>
    <t>II.18</t>
  </si>
  <si>
    <t>http://www.defense.gov/news/newsarticle.aspx?id=53559</t>
  </si>
  <si>
    <t>(Examples; numerous on website) http://www.defense.gov/news/newsarticle.aspx?id=122288; http://www.defense.gov/news/newsarticle.aspx?id=122276; http://www.defense.gov/news/newsarticle.aspx?id=122216; http://www.defense.gov/news/newsarticle.aspx?id=122196; http://www.defense.gov/news/newsarticle.aspx?id=122191;  http://www.defense.gov/news/newsarticle.aspx?id=122245; http://www.defense.gov/news/newsarticle.aspx?id=122267</t>
  </si>
  <si>
    <t>(Examples, numerous on website) http://www.defense.gov/news/newsarticle.aspx?id=120680; http://www.defense.gov/news/newsarticle.aspx?id=119626; http://www.defense.gov/news/newsarticle.aspx?id=120056; http://www.defense.gov/news/newsarticle.aspx?id=116814</t>
  </si>
  <si>
    <t>http://www.usar.army.mil/resources/ForSoldiers/Pages/Reserve-Foreign-Exchange-Program.aspx; http://ra.defense.gov/Programs/Readiness,Training,Mobilization/MilitaryReserveExchangeProgram.aspx</t>
  </si>
  <si>
    <t>(Examples, numerous on website) http://www.defense.gov/news/newsarticle.aspx?id=122198; http://www.defense.gov/releases/release.aspx?releaseid=16660; http://www.defense.gov/contracts/contract.aspx?contractid=5084; http://www.defense.gov/news/newsarticle.aspx?id=120815</t>
  </si>
  <si>
    <t>II.24, (Examples, numerous on website) http://www.defense.gov/news/newsarticle.aspx?id=122198; http://www.defense.gov/releases/release.aspx?releaseid=16660; http://www.defense.gov/contracts/contract.aspx?contractid=5084; http://www.defense.gov/news/newsarticle.aspx?id=120815</t>
  </si>
  <si>
    <t>III.34-36</t>
  </si>
  <si>
    <t>List of external research organisations</t>
  </si>
  <si>
    <t>Military academy/college</t>
  </si>
  <si>
    <t xml:space="preserve">Guo, Sujian, "Chinese Politics and Government: Power, Ideology, and Organization", (New York: Routledge, 2013), 174-177. </t>
  </si>
  <si>
    <t xml:space="preserve">  </t>
  </si>
  <si>
    <t>https://web.archive.org/web/20140531183329/http://law.people.com.cn/n_s.action</t>
  </si>
  <si>
    <t>http://armedservices.house.gov/index.cfm/reports; http://www.house.gov/coxreport/</t>
  </si>
  <si>
    <t>http://www.gpo.gov/fdsys/pkg/CHRG-113hhrg85326/pdf/CHRG-113hhrg85326.pdf; http://www.gpo.gov/fdsys/browse/committeecong.action;jsessionid=vZ0ZTKtMWLQpqhDW82Jjm2t4T9CnWydcGThC22c5CKyKTqCTm4V2!-798317160!70535192?collection=CHRG&amp;committee=armedservices&amp;chamber=house&amp;congressplus=113&amp;ycord=0</t>
  </si>
  <si>
    <t>http://www.fas.org/sgp/crs/misc/RL34097.pdf, pages 23-32</t>
  </si>
  <si>
    <t>https://web.archive.org/web/20140601051156/http://council.gov.ru/structure/committees/2/appearance/</t>
  </si>
  <si>
    <t>https://web.archive.org/web/20140601052204/http://www.whitehouse.gov/sites/default/files/omb/budget/fy2013/assets/concepts.pdf</t>
  </si>
  <si>
    <t>https://web.archive.org/web/20140601055748/http://www.intelligence.senate.gov/hearings.cfm</t>
  </si>
  <si>
    <t>http://www.gpo.gov/fdsys/pkg/CHRG-113hhrg82461/pdf/CHRG-113hhrg82461.pdf</t>
  </si>
  <si>
    <t>One example at https://web.archive.org/web/20140601061603/http://www.foreign.senate.gov/hearings/national-security-and-foreign-policy-priorities-in-the-fy-2015-international-affairs-budget</t>
  </si>
  <si>
    <t>One example at https://web.archive.org/web/20140601062343/http://armedservices.house.gov/index.cfm/hearings-display?ContentRecord_id=5729410E-A042-4538-BCA6-C58B1D0C8CE9&amp;ContentType_id=14F995B9-DFA5-407A-9D35-56CC7152A7ED&amp;Group_id=41030bc2-0d05-4138-841f-90b0fbaa0f88&amp;MonthDisplay=3&amp;YearDisplay=2013</t>
  </si>
  <si>
    <t>http://www.fas.org/sgp/crs/intel/R42061.pdf</t>
  </si>
  <si>
    <t>Examples at http://www.newsweek.com/hagels-military-budget-cuts-will-start-fight-republican-party-230199; http://www.reuters.com/article/2014/04/01/us-usa-fiscal-repbulicans-idUSBREA3016G20140401; http://www.cbsnews.com/news/tea-party-defense-spending-not-exempt-from-cuts/</t>
  </si>
  <si>
    <t>PRC Constitution Article 67 http://english.people.com.cn/constitution/constitution.html; http://www.china.org.cn/english/chuangye/55414.htm</t>
  </si>
  <si>
    <t>Have right http://www.china.org.cn/english/chuangye/55414.htm; Evidence of a few nominal "hearings" being held https://web.archive.org/web/20140602195324/http://www.npc.gov.cn/npc/lfzt/2014/node_22645.htm</t>
  </si>
  <si>
    <t xml:space="preserve">Hearings appear to be open https://web.archive.org/web/20140602195324/http://www.npc.gov.cn/npc/lfzt/2014/node_22645.htm; no evidence legislature has power of private sessions </t>
  </si>
  <si>
    <t>Committees of the legislature view and scrutinize audit reports.</t>
  </si>
  <si>
    <t>https://web.archive.org/web/20140602230004/http://voiceofrussia.com/news/2014_03_13/Russias-State-Duma-to-host-parliamentary-hearings-on-CSTO-4746/</t>
  </si>
  <si>
    <t>https://web.archive.org/web/20140603224649/http://en.itar-tass.com/russia/704354</t>
  </si>
  <si>
    <t>Legislative committees hold hearings on defense matters in which testimony from the executive branch and military can be compelled through extant law or legal mechanisms such as supoena powers or mandatory reporting mechanisms.</t>
  </si>
  <si>
    <t>Could find no evidence, either in extant law or actual reported instances, that this is possible; primarily searched in legal documents, literature on China's political system, and National People's Congress website: http://www.npc.gov.cn/</t>
  </si>
  <si>
    <t>Could find no evidence, either in extant law or actual reported instances, that this is possible; primarily searched in legal documents and Federal Assembly websites: http://www.duma.gov.ru/, http://www.council.gov.ru/</t>
  </si>
  <si>
    <t>https://web.archive.org/web/20140604000251/http://www.gwu.edu/~ieresgwu/assets/docs/demokratizatsiya%20archive/09-1_Grankin.PDF pages 36-37; https://web.archive.org/save/http://www.ipu.org/parline/reports/CtrlParlementaire/2263_F.htm</t>
  </si>
  <si>
    <t>No oversight of public companies https://web.archive.org/save/http://www.ipu.org/parline/reports/CtrlParlementaire/2263_F.htm; perhaps supervisory, but not financial https://web.archive.org/web/20140604000251/http://www.gwu.edu/~ieresgwu/assets/docs/demokratizatsiya%20archive/09-1_Grankin.PDF page 36</t>
  </si>
  <si>
    <t>Government formulates budget and submits to legislature https://web.archive.org/save/http://www.ipu.org/parline/reports/CtrlParlementaire/2263_F.htm; formulation occurs in executive branch http://www.oecd.org/russia/42007227.pdf; no formulation authority mentioned in Constitution http://www.constitution.ru/en/10003000-06.htm</t>
  </si>
  <si>
    <t>Administrative law protocols/registers</t>
  </si>
  <si>
    <t>Likely, based on legislative oversight over intelligence http://www.fas.org/irp/world/russia/svr/legis.htm; also see http://en.ria.ru/news/20131014/184139166/Quarter-of-Russias-Budget-to-Become-Classified-by-2016.html; http://www.reuters.com/article/2014/05/26/us-russia-policy-imf-idUSBREA4P0A020140526</t>
  </si>
  <si>
    <t>Modern Military 现代军事 (Xiandai Junshi)</t>
  </si>
  <si>
    <t>http://mil.sohu.com/xdjs/</t>
  </si>
  <si>
    <t>https://web.archive.org/web/20140605184328/http://hosted.ap.org/specials/interactives/_documents/military-sexual-assaults/, https://web.archive.org/save/http://hosted.ap.org/dynamic/stories/U/US_CAPTURED_SOLDIER?SITE=AP&amp;SECTION=HOME&amp;TEMPLATE=DEFAULT</t>
  </si>
  <si>
    <t>People's Daily 人民日报 (Renmin Ribao) https://web.archive.org/save/http://www.china.org.cn/top10/2011-10/31/content_23772241_9.htm, Reference News 参考消息 (Cankao Xiaoxi) is translation of foreign news articles</t>
  </si>
  <si>
    <t>https://web.archive.org/save/http://english.peopledaily.com.cn/90786/index.html, http://military.people.com.cn/</t>
  </si>
  <si>
    <t>Moskovsky Komsomolets, Moskovskaya Pravda, Izvestia, http://www.up.mos.ru/tsg/GAZJOU.htm, http://www.nm-g.ru/en/flash/#/about/, 2006 World Press Trends</t>
  </si>
  <si>
    <t>Moskovsky Komsomolets privately owned http://news.bbc.co.uk/2/hi/europe/4315129.stm, http://www.wired.com/2014/02/brauer-russian-newsrooms/; Izvestiya a private group http://www.nm-g.ru/en/flash/#/about/, Pravda privately owned http://www.britannica.com/EBchecked/topic/474092/Pravda</t>
  </si>
  <si>
    <t>Yes, but not substantial https://web.archive.org/save/http://www.mk.ru/politics/2014/06/05/sekretnye-sbory-minoborony-dlya-deputatov-i-chinovnikov-vodili-tank-poluchili-zvaniya.html</t>
  </si>
  <si>
    <t>(For now) Moscow Defense Brief, Russian Defense Magazine http://ros-oborona.ru/, National Defence http://www.noo-journal.ru/, "Science. Company. Defence." http://www.noo-journal.ru/, Journal of National Defense http://trueinform.ru/modules.php?name=News&amp;keyw=%D0%B6%D1%83%D1%80%D0%BD%D0%B0%D0%BB%20%D0%9D%D0%B0%D1%86%D0%B8%D0%BE%D0%BD%D0%B0%D0%BB%D1%8C%D0%BD%D0%B0%D1%8F%20%D0%BE%D0%B1%D0%BE%D1%80%D0%BE%D0%BD%D0%B0; Aerospace Defence http://www.vko.ru/; International Affairs, http://www.eastviewpress.com/Journals/InternationalAffairs.aspx</t>
  </si>
  <si>
    <t>https://web.archive.org/web/20140606004547/http://ros-oborona.ru/</t>
  </si>
  <si>
    <t xml:space="preserve"> </t>
  </si>
  <si>
    <t>Brannon, Robert, "Russian Civil-Military Relations", pages 50-51. http://books.google.com/books?id=UaxjilSypwMC&amp;pg=PA49&amp;lpg=PA49&amp;dq=russia+defense+ministry+legislative+relations&amp;source=bl&amp;ots=mvjXs6tNlv&amp;sig=ya_e0XJ3Bx2Lzny84GS19w7-Iuc&amp;hl=en&amp;sa=X&amp;ei=fkKaU8acNMOMyASIzoLYDw&amp;ved=0CD0Q6AEwBA#v=onepage&amp;q=russia%20defense%20ministry%20legislative%20relations&amp;f=false</t>
  </si>
  <si>
    <t>https://web.archive.org/web/20140606224840/http://eng.mod.gov.cn/Database/WhitePapers/index.htm</t>
  </si>
  <si>
    <t>https://web.archive.org/save/http://eng.mod.gov.cn/Database/WhitePapers/index.htm</t>
  </si>
  <si>
    <t>https://web.archive.org/save/http://eng.mod.gov.cn/Database/History/index.htm</t>
  </si>
  <si>
    <t>https://web.archive.org/save/http://eng.mod.gov.cn/Database/AboutPLA/index.htm; https://web.archive.org/save/http://eng.mod.gov.cn/Database/MilitaryFigures/index.htm</t>
  </si>
  <si>
    <t>Not technically annual https://web.archive.org/save/http://eng.mod.gov.cn/Database/WhitePapers/index.htm</t>
  </si>
  <si>
    <t>Only very broad information given at https://web.archive.org/save/http://eng.mod.gov.cn/Database/Expenditure/index.htm</t>
  </si>
  <si>
    <r>
      <t>https://web.archive.org/save/http://eng.mod.gov.cn/Database/Regulations/index.htm</t>
    </r>
    <r>
      <rPr>
        <sz val="12"/>
        <color theme="1"/>
        <rFont val="宋体"/>
        <family val="2"/>
        <charset val="134"/>
      </rPr>
      <t>； https://web.archive.org/save/http://eng.mod.gov.cn/Database/WhitePapers/index.htm</t>
    </r>
  </si>
  <si>
    <t>https://web.archive.org/save/http://eng.mod.gov.cn/Press/index.htm</t>
  </si>
  <si>
    <t>https://web.archive.org/web/20140606204847/http://eng.mod.gov.cn/Database/WhitePapers/index.htm; https://web.archive.org/web/20140606204809/http://eng.mod.gov.cn/index.htm</t>
  </si>
  <si>
    <t>https://web.archive.org/save/http://eng.mod.gov.cn/DefenseNews/index.htm</t>
  </si>
  <si>
    <t>https://web.archive.org/save/http://eng.mod.gov.cn/DefenseNews/2014-02/13/content_4490081.htm</t>
  </si>
  <si>
    <t>https://web.archive.org/save/http://news.mod.gov.cn/tech/index.htm</t>
  </si>
  <si>
    <t>https://web.archive.org/save/http://eng.mod.gov.cn/Database/Tech/index.htm</t>
  </si>
  <si>
    <t>https://web.archive.org/web/20140607033154/http://eng.mod.gov.cn/ArmedForces/index.htm; https://web.archive.org/web/20140607033734/http://eng.mod.gov.cn/Database/Leadership/index.htm</t>
  </si>
  <si>
    <t>https://web.archive.org/web/20140607033026/http://eng.mod.gov.cn/Database/AboutPLA/index.htm</t>
  </si>
  <si>
    <t>https://web.archive.org/web/20140607033154/http://eng.mod.gov.cn/ArmedForces/index.htm</t>
  </si>
  <si>
    <t>https://web.archive.org/save/http://eng.mod.gov.cn/Database/Leadership/2010-10/19/content_4412916.htm</t>
  </si>
  <si>
    <t>https://web.archive.org/save/http://eng.mod.gov.cn/Database/Leadership/2009-07/29/content_4412917.htm</t>
  </si>
  <si>
    <t>https://web.archive.org/save/http://eng.mod.gov.cn/Database/Academies/index.htm</t>
  </si>
  <si>
    <t>https://web.archive.org/web/20140606230600/http://eng.mod.gov.cn/ArmedForces/index.htm</t>
  </si>
  <si>
    <t>https://web.archive.org/web/20140607031542/http://eng.mod.gov.cn/Database/AboutPLA/index.htm</t>
  </si>
  <si>
    <t>Mentions bases but does not say where they are https://web.archive.org/web/20140606230953/http://eng.mod.gov.cn/ArmedForces/navy.htm</t>
  </si>
  <si>
    <t>https://web.archive.org/save/http://www.mod.gov.cn/policy/jsgz.htm</t>
  </si>
  <si>
    <t>https://web.archive.org/save/http://www.mod.gov.cn/policy/jsfl.htm</t>
  </si>
  <si>
    <t>https://web.archive.org/save/http://eng.mod.gov.cn/Database/ArmsControl/index.htm</t>
  </si>
  <si>
    <t>https://web.archive.org/save/http://eng.mod.gov.cn/index.htm</t>
  </si>
  <si>
    <t>https://web.archive.org/web/20140608030902/http://eng.mil.ru/en/mission/tasks.htm</t>
  </si>
  <si>
    <t>http://web.archive.org/web/20140527065503/http://www.defense.gov/home/features/2014/0314_sdr/qdr.aspx</t>
  </si>
  <si>
    <t>https://web.archive.org/web/20140613054358/http://stat.ens.mil.ru/science/lib_gs/about.htm</t>
  </si>
  <si>
    <t>http://web.archive.org/web/20140527050648/http://www.defense.gov/about/</t>
  </si>
  <si>
    <t>https://web.archive.org/web/20140613010406/http://stat.doc.mil.ru/documents/quick_search/more.htm?id=10363898@egNPA</t>
  </si>
  <si>
    <t>https://web.archive.org/web/20140604192400/http://www.dtic.mil/whs/directives/corres/pdf/550007r.pdf</t>
  </si>
  <si>
    <t>https://web.archive.org/web/20140613013839/http://ens.mil.ru/science/publications/more.htm?id=10468668@cmsArticle; https://web.archive.org/web/20140613014114/http://ens.mil.ru/science/publications/more.htm?id=10377549@cmsArticle</t>
  </si>
  <si>
    <t>http://www.defense.gov/news/defense_strategic_guidance.pdf; http://www.defense.gov/pubs/2014_Quadrennial_Defense_Review.pdf</t>
  </si>
  <si>
    <t>Not annual; http://web.archive.org/web/20140527051131/http://www.defense.gov/home/features/2014/0314_sdr/qdr.aspx; http://web.archive.org/web/20140527051915/http://www.defense.gov/news/Defense_Strategic_Guidance.pdf</t>
  </si>
  <si>
    <t>http://comptroller.defense.gov/Portals/45/Documents/defbudget/fy2015/fy2015_p1.pdf; https://web.archive.org/web/20140604171326/http://www.defense.gov/contracts/</t>
  </si>
  <si>
    <t>http://web.archive.org/web/20140527050918/http://www.defense.gov/home/features/2013/0413_budget/</t>
  </si>
  <si>
    <t>http://www.defense.gov/pubs/2014_Quadrennial_Defense_Review.pdf</t>
  </si>
  <si>
    <t>https://web.archive.org/web/20140613011704/http://dyn.doc.mil.ru/documents/quick_search/npa.htm</t>
  </si>
  <si>
    <t>https://web.archive.org/web/20140613040847/http://structure.mil.ru/structure/ministry_of_defence/details.htm?id=11354@egOrganization; https://web.archive.org/web/20140613042735/http://stat.doc.mil.ru/documents/quick_search/more.htm?id=11855691@egNPA</t>
  </si>
  <si>
    <t>http://www.defense.gov/home/features/2010/1010_energy/</t>
  </si>
  <si>
    <t>http://www.defense.gov/speeches/secdef.aspx, http://www.defense.gov/releases/</t>
  </si>
  <si>
    <t>http://web.archive.org/web/20140527054456/http://www.defense.gov/pubs/</t>
  </si>
  <si>
    <t>https://web.archive.org/web/20140613012150/http://ens.mil.ru/education/news.htm</t>
  </si>
  <si>
    <t>http://web.archive.org/web/20140527054844/http://www.defense.gov/news/</t>
  </si>
  <si>
    <t>http://web.archive.org/web/20140527055323/http://www.defense.gov/speeches/</t>
  </si>
  <si>
    <t>https://web.archive.org/web/20140613050013/http://structure.mil.ru/structure/forces/air.htm</t>
  </si>
  <si>
    <t>http://comptroller.defense.gov/Portals/45/Documents/defbudget/fy2015/fy2015_p1.pdf</t>
  </si>
  <si>
    <t xml:space="preserve">Foreign Military Sales reported under Contracts, example at https://web.archive.org/web/20140604224719/http://www.defense.gov/contracts/contract.aspx?contractid=5297; </t>
  </si>
  <si>
    <t>https://web.archive.org/save/http://www.defense.gov/contracts/</t>
  </si>
  <si>
    <t>https://web.archive.org/web/20140613043711/http://eng.mil.ru/en/science/sro.htm</t>
  </si>
  <si>
    <t>http://www.acq.osd.mil/chieftechnologist/index.html</t>
  </si>
  <si>
    <t>http://www.defense.gov/home/features/2014/0514_hagel3/, http://www.defense.gov/home/features/travels/secretary.aspx, http://www.defense.gov/home/features/travels/depsec_archive.aspx</t>
  </si>
  <si>
    <t>https://web.archive.org/web/20140608034556/http://eng.mil.ru/en/management.htm</t>
  </si>
  <si>
    <t>http://web.archive.org/web/20140527061051/http://odam.defense.gov/Portals/43/Documents/Functions/Organizational%20Portfolios/Organizations%20and%20Functions%20Guidebook/DoD_Organization_March_2012.pdf</t>
  </si>
  <si>
    <t>http://open.defense.gov/Home.aspx, http://www.defense.gov/news/newsarticle.aspx?id=116891, http://www.defense.gov/news/newsarticle.aspx?id=120412</t>
  </si>
  <si>
    <t>https://web.archive.org/web/20140613035750/http://eng.mil.ru/en/management/types_of_troops.htm</t>
  </si>
  <si>
    <t>http://web.archive.org/web/20140527061349/http://www.defense.gov/bios/</t>
  </si>
  <si>
    <t>https://web.archive.org/web/20140608035923/http://eng.mil.ru/en/management.htm</t>
  </si>
  <si>
    <t>http://www.defense.gov/about/</t>
  </si>
  <si>
    <t>http://www.apd.army.mil/pdffiles/r525_93.pdf</t>
  </si>
  <si>
    <t>https://web.archive.org/web/20140529001811/http://www.defense.gov/about/</t>
  </si>
  <si>
    <t>https://web.archive.org/web/20140613013054/http://ens.mil.ru/science/publications/more.htm?id=10845074@cmsArticle</t>
  </si>
  <si>
    <t>http://www.defense.gov/news/newsarticle.aspx?id=120688; http://dodcio.defense.gov/Portals/0/Documents/Announcement/Signed_ITESR_6SEP11.pdf</t>
  </si>
  <si>
    <t>http://atsdio.defense.gov/Home.aspx; http://www.dia.mil/</t>
  </si>
  <si>
    <t>Cited COCOMs as JFCOM no longer exists; one example at http://www.defense.gov/home/features/2012/0612_southcom/</t>
  </si>
  <si>
    <t>https://web.archive.org/web/20140613040502/http://structure.mil.ru/structure/structuremorf.htm</t>
  </si>
  <si>
    <t>https://web.archive.org/web/20140608040322/http://eng.mil.ru/en/science/sro.htm</t>
  </si>
  <si>
    <t>https://web.archive.org/web/20140608035623/http://eng.mil.ru/en/management/minister.htm</t>
  </si>
  <si>
    <t>http://web.archive.org/web/20140527060928/http://www.defense.gov/home/features/includes/leaders_left-menu1.html</t>
  </si>
  <si>
    <t>https://web.archive.org/web/20140608035654/http://eng.mil.ru/en/management/deputy.htm</t>
  </si>
  <si>
    <t>http://ens.mil.ru/education/secondary.htm</t>
  </si>
  <si>
    <t>http://www.defense.gov/home/features/2007/military_academies/index.html</t>
  </si>
  <si>
    <t>Example at http://www.army.mil/info/organization/</t>
  </si>
  <si>
    <t>http://web.archive.org/web/20140527060016/http://www.defense.gov/home/features/includes/leaders_left-menu1.html</t>
  </si>
  <si>
    <t>https://web.archive.org/web/20140608040927/http://eng.mil.ru/en/career/soldiering/conditions.htm</t>
  </si>
  <si>
    <t>http://prhome.defense.gov/RFM/MPP/AP/Recruiting; http://prhome.defense.gov/portals/52/Documents/POPREP/poprep2001/chapter2/c2_recruiting.htm</t>
  </si>
  <si>
    <t>https://web.archive.org/web/20140608041826/http://eng.mil.ru/en/career/soldiering.htm; https://web.archive.org/web/20140608042038/http://eng.mil.ru/en/career/soldiering/qualification.htm</t>
  </si>
  <si>
    <t>http://prhome.defense.gov/RFM/MPP/AP/Recruiting, http://prhome.defense.gov/RFM/MPP/AP/POPREP, http://www.dtic.mil/whs/directives/corres/pdf/132014p.pdf</t>
  </si>
  <si>
    <t>https://web.archive.org/web/20140613043026/http://stat.doc.mil.ru/documents/quick_search/more.htm?id=11640781@egNPA</t>
  </si>
  <si>
    <t>https://web.archive.org/save/http://veteran.mil.ru/for_veterans.htm</t>
  </si>
  <si>
    <t>VA website recommended on DOD website http://www.va.gov/</t>
  </si>
  <si>
    <t>https://web.archive.org/web/20140608044921/http://eng.mil.ru/en/structure/forces/type/air.htm</t>
  </si>
  <si>
    <t>https://web.archive.org/web/20140611180045/http://www.af.mil/AboutUs/FactSheets/tabid/131/Category/725/Default.aspx; https://web.archive.org/web/20140611180151/http://www.af.mil/AboutUs/AirForceSeniorLeaders.aspx</t>
  </si>
  <si>
    <t>https://web.archive.org/web/20140611180045/http://www.af.mil/AboutUs/FactSheets/tabid/131/Category/725/Default.aspx</t>
  </si>
  <si>
    <t>https://web.archive.org/web/20140608043711/http://eng.mil.ru/en/structure/forces/type/ground.htm</t>
  </si>
  <si>
    <t>https://web.archive.org/web/20140611180428/http://www.army.mil/info/organization/</t>
  </si>
  <si>
    <t>http://www.acq.osd.mil/ie/download/bsr/BSR2010Baseline.pdf</t>
  </si>
  <si>
    <t>https://web.archive.org/web/20140611173223/http://www.navy.mil/navydata/fact_display.asp?cid=4200&amp;tid=200&amp;ct=4</t>
  </si>
  <si>
    <t>Links can be followed to determine which units are stationed where: http://www.army.mil/info/organization/</t>
  </si>
  <si>
    <t>https://web.archive.org/web/20140608044820/http://eng.mil.ru/en/structure/forces/type/navy.htm</t>
  </si>
  <si>
    <t>https://web.archive.org/web/20140611174321/http://www.navy.mil/navydata/organization/orgopfor.asp</t>
  </si>
  <si>
    <t>https://web.archive.org/web/20140613055944/http://www.defense.gov/news/Okinawa%20Consolidation%20Plan.pdf; http://www.defense.gov/pubs/2014_Quadrennial_Defense_Review.pdf</t>
  </si>
  <si>
    <t>https://web.archive.org/web/20140613060158/http://eng.mil.ru/en/structure/forces/type/ground.htm</t>
  </si>
  <si>
    <t>Example at http://www.navy.mil/navydata/fact.asp</t>
  </si>
  <si>
    <t>https://web.archive.org/web/20140611205114/http://www.defense.gov/news/newsarticle.aspx?id=121324</t>
  </si>
  <si>
    <t>https://web.archive.org/web/20140613050902/http://structure.mil.ru/mission/protect.htm</t>
  </si>
  <si>
    <t>http://www.defense.gov/npr/; http://www.defense.gov/news/nuclearweaponspolicy.pdf</t>
  </si>
  <si>
    <t>https://web.archive.org/web/20140613034657/http://function.mil.ru/news_page/country/more.htm?id=11204963@egNews</t>
  </si>
  <si>
    <t>https://web.archive.org/web/20140613034420/http://doc.mil.ru/documents/quick_search.htm</t>
  </si>
  <si>
    <t>http://odam.defense.gov/; http://www.defense.gov/transcripts/transcript.aspx?transcriptid=2747</t>
  </si>
  <si>
    <t>http://www.defense.gov/news/newsarticle.aspx?id=121444; http://www.defense.gov/news/newsarticle.aspx?id=118913; http://atsdio.defense.gov/Library/Constitution.aspx</t>
  </si>
  <si>
    <t>https://web.archive.org/web/20140613053248/http://function.mil.ru/function/search_the_site.htm</t>
  </si>
  <si>
    <t>https://web.archive.org/web/20140608032133/http://eng.mil.ru/en/mission/peacekeeping_operations.htm</t>
  </si>
  <si>
    <t>https://web.archive.org/web/20140608031950/http://eng.mil.ru/en/contacts.htm</t>
  </si>
  <si>
    <t>http://web.archive.org/web/20140527045919/http://open.defense.gov/Transparency/FOIA.aspx</t>
  </si>
  <si>
    <t>http://prhome.defense.gov/nofear; http://www.defense.gov/landing/siteform.aspx</t>
  </si>
  <si>
    <t>https://web.archive.org/web/20140608032037/http://eng.mil.ru/en/index.htm</t>
  </si>
  <si>
    <t>http://web.archive.org/web/20140527045649/http://www.defense.gov/</t>
  </si>
  <si>
    <t>reference 6</t>
  </si>
  <si>
    <t>Part II, Chapter 1</t>
  </si>
  <si>
    <t>reference 42</t>
  </si>
  <si>
    <t>Part III, Chapter 1</t>
  </si>
  <si>
    <t>Overview, Section 1</t>
  </si>
  <si>
    <t>reference</t>
  </si>
  <si>
    <t>Part III, section 1</t>
  </si>
  <si>
    <t>Part I, Chapter 1</t>
  </si>
  <si>
    <t>Digest, Part II</t>
  </si>
  <si>
    <t>Chapter 1, Section 1</t>
  </si>
  <si>
    <t>Overview, Section 2</t>
  </si>
  <si>
    <t>Part II, Chapter 1, Section 1</t>
  </si>
  <si>
    <t>Introduction, Part III, Chapter 4</t>
  </si>
  <si>
    <t>Part I, Chapter 4</t>
  </si>
  <si>
    <t>reference (417)</t>
  </si>
  <si>
    <t>Chapter 2, section 3</t>
  </si>
  <si>
    <t>Section 2, chapter 4</t>
  </si>
  <si>
    <t>Part II, Chapter 3</t>
  </si>
  <si>
    <t>appendix 14</t>
  </si>
  <si>
    <t>Chapter 3, section 1</t>
  </si>
  <si>
    <t>Chapter 3, section 2</t>
  </si>
  <si>
    <t>Chapter 1, section 3</t>
  </si>
  <si>
    <t>Chapter 1, section 1</t>
  </si>
  <si>
    <t>appendix 3</t>
  </si>
  <si>
    <t>Chapter 4, section 1</t>
  </si>
  <si>
    <t>Chapter 2, section 2</t>
  </si>
  <si>
    <t>Chapter 1, section 1,2</t>
  </si>
  <si>
    <t>Chapter 10, section 2</t>
  </si>
  <si>
    <t>Chapter 6, section 2</t>
  </si>
  <si>
    <t>Appendix 15</t>
  </si>
  <si>
    <t>Chapter 6, section 4</t>
  </si>
  <si>
    <t>Chapter 8, section 1</t>
  </si>
  <si>
    <t>Appendix 11</t>
  </si>
  <si>
    <t>appendix 21</t>
  </si>
  <si>
    <t>Chapter 8, section 4</t>
  </si>
  <si>
    <t>Chapter 7</t>
  </si>
  <si>
    <t>Chan Wook Park, "Budget Review in the National Assembly of Democratic Korea</t>
  </si>
  <si>
    <t>ROK National Assembly Website</t>
  </si>
  <si>
    <t>Chan Wook Park, "Budget Review in the National Assembly of Democratic Korea pg 519</t>
  </si>
  <si>
    <t>National Assembly Website</t>
  </si>
  <si>
    <t>National Assembly Research Service website</t>
  </si>
  <si>
    <t>Understanding the Budget of Japan pg 8</t>
  </si>
  <si>
    <t>Understanding the Budget of Japan pg 15</t>
  </si>
  <si>
    <t xml:space="preserve">The Japanese Diet of the Future - 2010 pg 3 </t>
  </si>
  <si>
    <t>Understanding the Budget of Japan pg 24, http://www.oecd.org/gov/budgeting/39895281.pdf pg 8</t>
  </si>
  <si>
    <t>NHK (discussions with Japanese defense officials)</t>
  </si>
  <si>
    <t>Chosun Ilbo</t>
  </si>
  <si>
    <t>Rodong Shinmun (로동신문)</t>
  </si>
  <si>
    <t>Kookbang-ilbo (국방일보)</t>
  </si>
  <si>
    <t>Korean Journal for Defense Analysis (KJDA)</t>
  </si>
  <si>
    <t>Korean Journal of Security Affairs (KJSA)</t>
  </si>
  <si>
    <t xml:space="preserve">Chap. 1 </t>
  </si>
  <si>
    <t>Appendix 20</t>
  </si>
  <si>
    <t>Chapter 4</t>
  </si>
  <si>
    <t>Chapter 7, section 4</t>
  </si>
  <si>
    <t>Chapter 1</t>
  </si>
  <si>
    <t>Appendix 14</t>
  </si>
  <si>
    <t>Chap. 4, section 4</t>
  </si>
  <si>
    <t>Chapter 4, sec. 4</t>
  </si>
  <si>
    <t>White Paper - Digest, part III</t>
  </si>
  <si>
    <t>White Paper - Chp. 2, section 1</t>
  </si>
  <si>
    <t>http://www.mod.go.jp/e/about/answers/cyber/index.html</t>
  </si>
  <si>
    <t>Part III, chapter 1, pg 182</t>
  </si>
  <si>
    <t>White Paper -Chp. 3, sec. 3</t>
  </si>
  <si>
    <t>Chap. 6</t>
  </si>
  <si>
    <t>http://www.mnd.go.kr/mbshome/mbs/mnd_eng/subview.jsp?id=mnd_eng_020101010000&amp;titleId=mnd_eng_020101010000</t>
  </si>
  <si>
    <t>http://www.mnd.go.kr/user/boardList.action?command=view&amp;page=1&amp;boardId=O_51541&amp;boardSeq=O_55685&amp;titleId=mnd_eng_020103000000&amp;id=mnd_eng_020103020000</t>
  </si>
  <si>
    <t>Introduction</t>
  </si>
  <si>
    <t>Scoring</t>
  </si>
  <si>
    <t>Total Points</t>
  </si>
  <si>
    <t>Points Possible</t>
  </si>
  <si>
    <t>Final Score</t>
  </si>
  <si>
    <t>Indicators</t>
  </si>
  <si>
    <t>I. White Paper</t>
  </si>
  <si>
    <t>II. Website</t>
  </si>
  <si>
    <t>III. UN</t>
  </si>
  <si>
    <t>IV. Budget</t>
  </si>
  <si>
    <t>V. Legislative Oversight</t>
  </si>
  <si>
    <t>VI. Media</t>
  </si>
  <si>
    <t>VII. International</t>
  </si>
  <si>
    <t>VIII. Cyberspace</t>
  </si>
  <si>
    <t>Trends</t>
  </si>
  <si>
    <t>↔</t>
  </si>
  <si>
    <t>↓</t>
  </si>
  <si>
    <t>↑</t>
  </si>
  <si>
    <t>Rank in Category</t>
  </si>
  <si>
    <t>Weight</t>
  </si>
  <si>
    <t>Sample Combinations</t>
  </si>
  <si>
    <t>Live Total</t>
  </si>
  <si>
    <t>Rank</t>
  </si>
  <si>
    <t>1.10, 6.5</t>
  </si>
  <si>
    <t>NSS IV.95, IV.43</t>
  </si>
  <si>
    <t>III.20-22, II.9, NSS IV.37</t>
  </si>
  <si>
    <t>II.8.a-d, III., NSS IV.26-34</t>
  </si>
  <si>
    <t>N/A; but list available at http://russiandefpolicy.wordpress.com/2014/01/26/army-commanders/</t>
  </si>
  <si>
    <t>http://www.defense.gov/brac/army.htm</t>
  </si>
  <si>
    <t>Did the state submit a report on Information on Confidence-Building Measures Reports by Member States to the United Nations?</t>
  </si>
  <si>
    <t>http://www.un.org/disarmament/convarms/Milex/Docs/2013-MILEX-participation-by-Member-States.pdf</t>
  </si>
  <si>
    <t>Totals</t>
  </si>
  <si>
    <t>Number (IGCC-assigned for #1-9, others from 2014 RSF Press Freedom Index Questionnaire)</t>
  </si>
  <si>
    <t>Number (IGCC-assigned for #1-9, others from 2012 RSF Press Freedom Index Questionaire)</t>
  </si>
  <si>
    <t>i.</t>
  </si>
  <si>
    <t>ii.</t>
  </si>
  <si>
    <t>iii.</t>
  </si>
  <si>
    <t>iv.</t>
  </si>
  <si>
    <t>v.</t>
  </si>
  <si>
    <t>vi.</t>
  </si>
  <si>
    <t>vii.</t>
  </si>
  <si>
    <t>viii.</t>
  </si>
  <si>
    <t>ix.</t>
  </si>
  <si>
    <t>Scoring (2010-2011)</t>
  </si>
  <si>
    <t>Scoring (2012)</t>
  </si>
  <si>
    <t>ROK 2012 (corrected)*</t>
  </si>
  <si>
    <t>Proceedings</t>
  </si>
  <si>
    <t>Parameters</t>
  </si>
  <si>
    <t>https://web.archive.org/web/20140622164205/http://www.usni.org/magazines/proceedings; https://web.archive.org/web/20140622164349/http://www.usni.org/about/mission</t>
  </si>
  <si>
    <t>https://web.archive.org/web/20140622165751/http://www.strategicstudiesinstitute.army.mil/pubs/Parameters/; https://web.archive.org/web/20140622165911/http://www.strategicstudiesinstitute.army.mil/about/strategic-studies-institute.cfm</t>
  </si>
  <si>
    <t>https://web.archive.org/web/20140622170754/http://www.strategicstudiesinstitute.army.mil/pubs/Parameters/</t>
  </si>
  <si>
    <r>
      <t xml:space="preserve">Japan </t>
    </r>
    <r>
      <rPr>
        <sz val="11"/>
        <color theme="1"/>
        <rFont val="Calibri"/>
        <family val="2"/>
        <scheme val="minor"/>
      </rPr>
      <t>2012</t>
    </r>
  </si>
  <si>
    <t>III.19.f.</t>
  </si>
  <si>
    <t>*ROK 2012 found to have used incorrect normalized country score. Correct score found through formula 44*(1-12.67/142).</t>
  </si>
  <si>
    <t>Russia 2010-2012</t>
  </si>
  <si>
    <t>USA 2010-2012</t>
  </si>
  <si>
    <t>III. U.N. Reporting</t>
  </si>
  <si>
    <t xml:space="preserve">VII. International </t>
  </si>
  <si>
    <t>part III, chapter 3</t>
  </si>
  <si>
    <t>http://idsa.in/idsacomments/JapansDefenceWhitePaper2012andChinasCriticalResponse_pbaruah_090812</t>
  </si>
  <si>
    <t>http://www.mod.go.jp/e/pressconf/2013/06/130625.html</t>
  </si>
  <si>
    <t>Chapter 3, section 2, 3</t>
  </si>
  <si>
    <t>http://www.yonhapnews.co.kr/politics/2012/12/21/0511000000AKR20121221062451043.HTML?template=2087</t>
  </si>
  <si>
    <t>Understanding the Budget of Japan (pg 13)</t>
  </si>
  <si>
    <t>Japanese Constitution (article 62)</t>
  </si>
  <si>
    <t>Japanese Diet website (http://www.shugiin.go.jp/internet/itdb_english.nsf/html/statics/guide/secretar.htm)</t>
  </si>
  <si>
    <t>Part I, Part II</t>
  </si>
  <si>
    <t>Chapter 1, section 1 (7)</t>
  </si>
  <si>
    <t>Chapter 1, section 1 (7-10)</t>
  </si>
  <si>
    <t>Part I, Part II, Chapter 3</t>
  </si>
  <si>
    <t>Chapter 1 (relations with other countries)</t>
  </si>
  <si>
    <t xml:space="preserve">Chapter 1: section 1, part II, </t>
  </si>
  <si>
    <t>Chapter 3, part II</t>
  </si>
  <si>
    <t>Chapter 4, part III</t>
  </si>
  <si>
    <t>Chapter 1, section II chapter 1, part III</t>
  </si>
  <si>
    <t>Refence 79</t>
  </si>
  <si>
    <t>Chaper 3, part III</t>
  </si>
  <si>
    <t>Reference 70</t>
  </si>
  <si>
    <t>Reference 74</t>
  </si>
  <si>
    <t>Reference 76, Chapter 2, section II</t>
  </si>
  <si>
    <t>Reference 70, 76</t>
  </si>
  <si>
    <t>Refence 70, 73</t>
  </si>
  <si>
    <t>Refence 70</t>
  </si>
  <si>
    <t>Chapter 3, section II (Special Measures Agreement)</t>
  </si>
  <si>
    <t>Part I, section II</t>
  </si>
  <si>
    <t>Part II, chapter 1</t>
  </si>
  <si>
    <t>http://www.un.org/ga/search/view_doc.asp?symbol=A/68/138</t>
  </si>
  <si>
    <t>http://www.un.org/ga/search/view_doc.asp?symbol=A/68/138, http://www.un.org/ga/search/view_doc.asp?symbol=A/67/212/Add.2</t>
  </si>
  <si>
    <t>http://www.un.org/disarmament/convarms/infoCBM/docs/CBM/CBM_2010/Japan(E).pdf</t>
  </si>
  <si>
    <t>Yonhap News (http://english.yonhapnews.co.kr/AboutUs/)Chosun Ilbo, JungAng Ilbo, DongA Ilbo (according to Korean Audit Bureau of Circulation), TV: KBS (publically funded), ranking source: http://khnews.kheraldm.com/view.php?ud=20120705001363&amp;md=20120707003106_BK</t>
  </si>
  <si>
    <t>Chapter 4, section II</t>
  </si>
  <si>
    <t>Military exercises perceived as beyond scope of stated intentions</t>
  </si>
  <si>
    <t>Secrecy: what percentage of military spending, as presented to the public, is designated as "secret" or "classified"?</t>
  </si>
  <si>
    <t>Detail: what breakdowns are provided in the budget?</t>
  </si>
  <si>
    <t>Not recorded</t>
  </si>
  <si>
    <t>USA 2011-2012</t>
  </si>
  <si>
    <t>5, 6</t>
  </si>
  <si>
    <t>Part II, Section 1</t>
  </si>
  <si>
    <r>
      <t xml:space="preserve">ROK 2011, Based on </t>
    </r>
    <r>
      <rPr>
        <i/>
        <sz val="11"/>
        <color theme="1"/>
        <rFont val="Calibri"/>
        <family val="2"/>
        <scheme val="minor"/>
      </rPr>
      <t>Defense White Paper 2010</t>
    </r>
  </si>
  <si>
    <t xml:space="preserve">USA 2012; Based on defense ministry's website and the Quad 2010 and NSS 2010 </t>
  </si>
  <si>
    <t>Russia 2012; Based on defense ministry's website and the  Military Doctrine of the Russian Federation of 2010</t>
  </si>
  <si>
    <r>
      <t xml:space="preserve">Japan 2012; Based on defense ministry's website and </t>
    </r>
    <r>
      <rPr>
        <i/>
        <sz val="11"/>
        <color theme="1"/>
        <rFont val="Calibri"/>
        <family val="2"/>
        <scheme val="minor"/>
      </rPr>
      <t>Defense of Japan 2012</t>
    </r>
  </si>
  <si>
    <r>
      <t xml:space="preserve">PRC 2012; Based on defense ministry's website and </t>
    </r>
    <r>
      <rPr>
        <i/>
        <sz val="11"/>
        <color theme="1"/>
        <rFont val="Calibri"/>
        <family val="2"/>
        <scheme val="minor"/>
      </rPr>
      <t xml:space="preserve">China's National Defense in 2010 </t>
    </r>
    <r>
      <rPr>
        <sz val="11"/>
        <color theme="1"/>
        <rFont val="Calibri"/>
        <family val="2"/>
        <scheme val="minor"/>
      </rPr>
      <t>(pages cited below)</t>
    </r>
  </si>
  <si>
    <r>
      <t xml:space="preserve">ROK 2012; Based on defense ministry's website and the </t>
    </r>
    <r>
      <rPr>
        <i/>
        <sz val="11"/>
        <color theme="1"/>
        <rFont val="Calibri"/>
        <family val="2"/>
        <scheme val="minor"/>
      </rPr>
      <t xml:space="preserve">Defense White Paper 2010 </t>
    </r>
    <r>
      <rPr>
        <sz val="11"/>
        <color theme="1"/>
        <rFont val="Calibri"/>
        <family val="2"/>
        <scheme val="minor"/>
      </rPr>
      <t>(see cited pages below)</t>
    </r>
  </si>
  <si>
    <t>Unpaginated; Military Doctrine of the Russian Federation of 2010</t>
  </si>
  <si>
    <t>N/A (added in 2013)</t>
  </si>
  <si>
    <t>Points</t>
  </si>
  <si>
    <t>No.</t>
  </si>
  <si>
    <t>N/A*</t>
  </si>
  <si>
    <t>*Determination made in 2013 to exempt ROK from this question, as it is not a nuclear state</t>
  </si>
  <si>
    <t xml:space="preserve">No. </t>
  </si>
  <si>
    <t>Chapter 3, 53-55, and elsewhere throughout document</t>
  </si>
  <si>
    <t>Policy position/plans to respond to current, global threats/causes of security dilemma (for past 3 years)</t>
  </si>
  <si>
    <t>Figure of army/land forces’ total number of personnel serving on active duty (if figure is rounded, rounding of figures must be at most at thousands)</t>
  </si>
  <si>
    <t>Current global threats/causes of security dilemma (past 3 years)</t>
  </si>
  <si>
    <t>Policy position/plans to respond to, global threats/causes of security dilemma (next 10 years)</t>
  </si>
  <si>
    <t>Definition of what it means to possess "national security"</t>
  </si>
  <si>
    <t>Command chain of aviation forces</t>
  </si>
  <si>
    <t>Statement regarding overall spending on the armed forces and defense</t>
  </si>
  <si>
    <t>Statement regarding overall trends in spending on the armed forces and defense</t>
  </si>
  <si>
    <t>Discussion of the impact of changes in national strategy on defense budget spending trends</t>
  </si>
  <si>
    <t>Discussion on defense-related spending not included in the official defense budget</t>
  </si>
  <si>
    <t>Periodicity: Does the defense agency adhere to regular deadlines in an annual/biennial/quadrennial calendar for drafting the defense white paper?</t>
  </si>
  <si>
    <t>Web access: Does the white paper require more than 3 clicks from the defense ministry homepage to access/download?</t>
  </si>
  <si>
    <t>Chain of command within entire military during wartime</t>
  </si>
  <si>
    <t>Organization of land forces: broken down to army groups, corps, divisions, and brigades/regiments; naval fleets and flotillas; air wings and squadrons, etc.</t>
  </si>
  <si>
    <t>Views on adherance to/agreement with international law/United Nations treaties</t>
  </si>
  <si>
    <t>Conditions for use of force on battlefield</t>
  </si>
  <si>
    <t>Policy position/plans to respond to recent threats to homeland (past 3 years) due to another state</t>
  </si>
  <si>
    <t>Role of diplomacy and alliances in national security</t>
  </si>
  <si>
    <t>Military: description of discipline, values and standards</t>
  </si>
  <si>
    <t>Regularly published white paper/defense plan</t>
  </si>
  <si>
    <t>Information on the budget</t>
  </si>
  <si>
    <t>Sustainable development/environment</t>
  </si>
  <si>
    <t>Defence economic/industrial policies</t>
  </si>
  <si>
    <t>Top level messages on ministry positions, updated monthly</t>
  </si>
  <si>
    <t>Military news reports provided</t>
  </si>
  <si>
    <t>Defense Policy</t>
  </si>
  <si>
    <t>Arms and Development</t>
  </si>
  <si>
    <t>Defense Ministry</t>
  </si>
  <si>
    <t xml:space="preserve">Military Activities </t>
  </si>
  <si>
    <t>Nuclear Security</t>
  </si>
  <si>
    <t>Defense and the Law</t>
  </si>
  <si>
    <t>Website Features</t>
  </si>
  <si>
    <t>N/A (added in 2012)</t>
  </si>
  <si>
    <t xml:space="preserve">Speeches by minister/senior civilian officials </t>
  </si>
  <si>
    <t>Procurement: how ministry purchases equipment and services</t>
  </si>
  <si>
    <t>Chain of command</t>
  </si>
  <si>
    <t>Information technology</t>
  </si>
  <si>
    <t>Force deployment policy</t>
  </si>
  <si>
    <t>Ministry headquarters location</t>
  </si>
  <si>
    <t>Organizational divisions/bureaus</t>
  </si>
  <si>
    <t>Organizational divisions/bureaus: description</t>
  </si>
  <si>
    <t>Listing of top vice minister(s)</t>
  </si>
  <si>
    <t>Recruitment: description of entry requirements</t>
  </si>
  <si>
    <t>Recruitment: description of officer selection</t>
  </si>
  <si>
    <t>Able to make request for information</t>
  </si>
  <si>
    <t>Able to submit complaint</t>
  </si>
  <si>
    <t>Regional cooperation</t>
  </si>
  <si>
    <t>Arms control and disarmament</t>
  </si>
  <si>
    <t>Listing of alliances/membership in security organizations</t>
  </si>
  <si>
    <t>Listing of international missions/peacekeeping activities</t>
  </si>
  <si>
    <t xml:space="preserve">Operations: facilities </t>
  </si>
  <si>
    <t>Operations: equipment</t>
  </si>
  <si>
    <t>Operations: mission</t>
  </si>
  <si>
    <t>Operations: personnel number and activities</t>
  </si>
  <si>
    <t>Veterans and service family support</t>
  </si>
  <si>
    <t>Bases: locations</t>
  </si>
  <si>
    <t>Bases: ships</t>
  </si>
  <si>
    <t>Bases: squadrons/units</t>
  </si>
  <si>
    <t>Key figures, i.e. total active duty</t>
  </si>
  <si>
    <t>Air Force structure: listing of divisions</t>
  </si>
  <si>
    <t>Air Force structure: roles of divisions</t>
  </si>
  <si>
    <t>Navy structure: listing of divisions</t>
  </si>
  <si>
    <t>Navy structure: roles of divisions</t>
  </si>
  <si>
    <t>Joint forces command</t>
  </si>
  <si>
    <t>Travel, meetings, and foreign visitors received</t>
  </si>
  <si>
    <t>USA 2012; Based on site accessed June-July 2012</t>
  </si>
  <si>
    <t>USA 2012; Based on site accessed June-July 2011</t>
  </si>
  <si>
    <t>USA 2010; Based on site accessed June-July 2010</t>
  </si>
  <si>
    <t>*For 2012 sourcing, links to websites provided at the website of the Defense Transparency Index (www.igcc.ucsd.edu) for perusal and research purposes</t>
  </si>
  <si>
    <t>Not annual; https://web.archive.org/web/20140613010406/http://stat.doc.mil.ru/documents/quick_search/more.htm?id=10363898@egNPA</t>
  </si>
  <si>
    <t>*Specific webpage sourcing not completed for Japan and ROK in 2013, entire defense ministry sites archived at https://web.archive.org/web/20140829235119/http://www.mod.go.jp/e/; https://web.archive.org/web/20140829235421/http://www.mnd.go.kr/mbshome/mbs/mnd_eng/</t>
  </si>
  <si>
    <t xml:space="preserve">Did the state report on SALW? </t>
  </si>
  <si>
    <t>Did the state report on SALW?</t>
  </si>
  <si>
    <t>Points*</t>
  </si>
  <si>
    <t>Oversight: is the legislature given full information for the budget year on the spending of all secret items?</t>
  </si>
  <si>
    <t>Defense Budgeting (Crafted by IGCC)</t>
  </si>
  <si>
    <t>Public Access</t>
  </si>
  <si>
    <t>Enacted Budgets, In-Year Reports, Mid-Year Reports, and Year End Reports</t>
  </si>
  <si>
    <t>Open Budget Index 2012</t>
  </si>
  <si>
    <t>Point Value (2010-2011)</t>
  </si>
  <si>
    <t>Point Value (for Sections B-F = (Total points possible for this variable/Total points possible total)*Categories = (Point/206)*44)</t>
  </si>
  <si>
    <t>No questions used from this section</t>
  </si>
  <si>
    <t>Media Legislation</t>
  </si>
  <si>
    <t>Internet and New Media</t>
  </si>
  <si>
    <t>Judicial, Business and Administrative Pressure</t>
  </si>
  <si>
    <t>Questions from 2010 and 2011 Questionaires (points values copied from previous Indices)</t>
  </si>
  <si>
    <t>Violence and Other Abusive Treatment of Journalists (note: total number of points possible = 44*(1-(Country score/Lowest score = Eritrea)) = 44*(1-(RAF points/142)))</t>
  </si>
  <si>
    <t>Media</t>
  </si>
  <si>
    <t>Category</t>
  </si>
  <si>
    <t>Open Budget Index</t>
  </si>
  <si>
    <t>Crafted by IGCC</t>
  </si>
  <si>
    <t>General Oversight (Open Budget Index)</t>
  </si>
  <si>
    <t>International missions, including peacekeeping and force projections, perceived as beyond scope of stated intentions</t>
  </si>
  <si>
    <t>Foreign military sales perceived as beyond scope of stated intentions</t>
  </si>
  <si>
    <t>Weapons procurement levels perceived as beyond scope of stated intentions</t>
  </si>
  <si>
    <t>Types of weapons procured perceived as beyond scope of stated intentions</t>
  </si>
  <si>
    <t>Statements regarding current or proposed cyber organization of the military services</t>
  </si>
  <si>
    <t>Statements regarding cyber-related coordination forums</t>
  </si>
  <si>
    <t>Statements regarding data perimeters</t>
  </si>
  <si>
    <t>Statements regarding defense criminal investigative organizations that conduct cyber-related criminal and counterintelligence investigations</t>
  </si>
  <si>
    <t>Details on cyber-related capabilities</t>
  </si>
  <si>
    <t>Details on cyber-related capability gaps</t>
  </si>
  <si>
    <t>Details on cyber-related operations</t>
  </si>
  <si>
    <t>Details on cyber-related planning</t>
  </si>
  <si>
    <t>Stated goal (i.e. superiority in cyberspace)</t>
  </si>
  <si>
    <t>International cooperation on cyber threats</t>
  </si>
  <si>
    <t>Listing of membership in international bodies with security dimension (i.e. European Union, Organization for Security and Cooperation in Europe (OSCE), and the African Union)</t>
  </si>
  <si>
    <t>Listing of goals/objectives towards international bodies with security dimension</t>
  </si>
  <si>
    <t>Guidance and policy on execution level: who is in charge in addressing malware, etc</t>
  </si>
  <si>
    <t>Overview, part 1 (Security Environment Surrounding Japan)</t>
  </si>
  <si>
    <t>Off-Budget Defense Expenditures: are they permitted in law, and how common is their occurrence?</t>
  </si>
  <si>
    <t>Secrecy: what percentage of military spending, as presented to the public, is dedicated to spending on "secret" or "classified" items relating to national security or the intelligence services?</t>
  </si>
  <si>
    <t>Making Intelligence Accountable: Legislative and Executive Oversight in Old and New Democracies; South Korea's Intelligence Service</t>
  </si>
  <si>
    <t>They have power of purse since these are publically funded</t>
  </si>
  <si>
    <t>Oversight: is the legislature given full information for the budget year on the spending of all secret items, and does it audit secret programs?</t>
  </si>
  <si>
    <t>N/A†</t>
  </si>
  <si>
    <t>25-26‡</t>
  </si>
  <si>
    <t>12‡</t>
  </si>
  <si>
    <t>24‡</t>
  </si>
  <si>
    <t>27-28‡</t>
  </si>
  <si>
    <t xml:space="preserve">‡Variables based on Transparency International Government Defense Anti-Corruption Index scored  as follows: 200 points for "4" rating on relevant GDACI Index question, 150 for "3", 100 for "2", 50 for "1", and 0 for "0". Scores are averaged for variables 52 and 55, in which two GDACI Index questions are used. </t>
  </si>
  <si>
    <t xml:space="preserve">†Scored as follows: 225 points if budget information left unadjusted in SIPRI estimates, 0 if adjusted; 225 points if budget information left unadjusted in IISS estimates, 0 if adjusted. </t>
  </si>
  <si>
    <t>No data given for North Korea in IISS: The Military Balance, Chapter Ten: Country comparisons - commitments, force levels and economics, 114:1, 471-492, DOI: 10.1080/04597222.2014.871887.</t>
  </si>
  <si>
    <t xml:space="preserve">Taken at face value by IISS: The Military Balance 2014, Chapter Three: North America, 114:1, 42, DOI:
10.1080/04597222.2014.871876. </t>
  </si>
  <si>
    <t xml:space="preserve">Taken at face value by IISS: The Military Balance 2014, Chapter Five: Russia and Eurasia, 114:1, 161-200, DOI:
10.1080/04597222.2014.871878.
</t>
  </si>
  <si>
    <t xml:space="preserve">Taken at face value by  IISS: "The Military Balance 2013", Chapter Six: Asia, 114:1, 209-210, 255, DOI:
10.1080/04597222.2014.871879. 
</t>
  </si>
  <si>
    <t>*40</t>
  </si>
  <si>
    <t>*Sourcing requirements for variables 40-45: 1) Two or more sources from 2013-2014 verifying this perception exists; 2) Sources must be at the highest level, to include reputable media sources, articles in leading academic journals, or official government statements; and 3) The evidence behind this perception as presented in the source must be of a high quality, as judged by IGCC. References verifying each of these requirements has been met will be provided in this spreadsheet.</t>
  </si>
  <si>
    <t>IISS:</t>
  </si>
  <si>
    <t xml:space="preserve">1.4-1.5 times official budget estimated by IISS: "The Military Balance 2014", Chapter Six: Asia, 114:1, 209-210, 255, DOI:
10.1080/04597222.2014.871879. 
</t>
  </si>
  <si>
    <t xml:space="preserve">Taken at face value by IISS: "The Military Balance 2013", Chapter Six: Asia, 114:1, 209-210, 255, DOI:
10.1080/04597222.2014.871879. 
</t>
  </si>
  <si>
    <t>Cyber-related responsibilities and efforts across armed forces/services</t>
  </si>
  <si>
    <t>Cyber-related responsibilities and efforts within defense ministry organization itself</t>
  </si>
  <si>
    <t>Organization/person that serves as focal point for leading, organizing, and integrating military cyber operations</t>
  </si>
  <si>
    <t>Organization/person that serves as focal point for military cyber policy</t>
  </si>
  <si>
    <t>Information regarding command and control relationships between central command, military services, and geographic combatant commands regarding cyberspace operations</t>
  </si>
  <si>
    <t>Information regarding command and control relationships clearly establishes roles between central command, military services, and geographic combatant commands regarding cyberspace operations</t>
  </si>
  <si>
    <t>Discussion of cyber threat environment</t>
  </si>
  <si>
    <t>Discussion of sources of cyber threats</t>
  </si>
  <si>
    <t>Discussion of types and techniques of cyber attacks</t>
  </si>
  <si>
    <t>Discussion of suspicions regarding adversaries' reasons for attacks</t>
  </si>
  <si>
    <t>*43</t>
  </si>
  <si>
    <t>8, 13</t>
  </si>
  <si>
    <t>15, 31</t>
  </si>
  <si>
    <t>Preface, 15</t>
  </si>
  <si>
    <t>v, 5</t>
  </si>
  <si>
    <t>Use of CNE beyond scope of declared intentions and capabilities</t>
  </si>
  <si>
    <t>Targets of CNE beyond scope of declared intentions and capabilities</t>
  </si>
  <si>
    <t>Use of CNA beyond scope of declared intentions and capabilities</t>
  </si>
  <si>
    <t>Targets of CNA beyond scope of declared intentions and capabilities</t>
  </si>
  <si>
    <t>Training of personnel for cyberwarfare beyond scope of declared intentions and capabilities</t>
  </si>
  <si>
    <t>Preparation of resources for cyberwarfare beyond scope of declared intentions and capabilities</t>
  </si>
  <si>
    <t>*Sourcing requirements for variables 43-48: 1) Two or more sources from 2013-2014 verifying this occurred; 2) Sources must be at the highest level, to include reputable media sources, articles in leading academic journals, or official government statements; and 3) The evidence behind this occurrence as presented in the source must be of a high quality, as judged by IGCC. References verifying each of these requirements has been met will be provided in this spreadsheet.</t>
  </si>
  <si>
    <t>http://www.theguardian.com/world/2013/oct/16/north-korean-cyber-warfare-south-korea; http://www.nytimes.com/2013/03/21/world/asia/south-korea-computer-network-crashes.html?pagewanted=all&amp;_r=0</t>
  </si>
  <si>
    <t>http://www.bbc.com/news/world-asia-23324172; http://www.usatoday.com/story/news/world/2013/07/16/korea-cyberattacks/2520017/</t>
  </si>
  <si>
    <t>Intentions regarding CNE</t>
  </si>
  <si>
    <t xml:space="preserve">Intentions regarding CNA </t>
  </si>
  <si>
    <t>Intentions regarding personnel and resources</t>
  </si>
  <si>
    <t>No statements provided</t>
  </si>
  <si>
    <t>Chinese government, military, and personnel have never engaged or participated in cyber theft of trade secrets, or supported any hacking activities: http://www.fmprc.gov.cn/mfa_eng/xwfw_665399/s2510_665401/2535_665405/t1157520.shtml; http://www.nytimes.com/2013/02/21/business/global/china-says-army-not-behind-attacks-in-report.html</t>
  </si>
  <si>
    <t>Engagement in these activities described at: http://www.nytimes.com/2013/02/19/technology/chinas-army-is-seen-as-tied-to-hacking-against-us.html?pagewanted=all; http://intelreport.mandiant.com/</t>
  </si>
  <si>
    <t>Targets have been private companies, defense contractors, companies associated with US infrastructure, and U.S. government entities, when intentions were that none of these groups be targeted: http://www.nytimes.com/2013/02/19/technology/chinas-army-is-seen-as-tied-to-hacking-against-us.html?pagewanted=all; http://intelreport.mandiant.com/</t>
  </si>
  <si>
    <t>Active defense likely called for: http://eng.mod.gov.cn/Opinion/2011-01/06/content_4217899.htm</t>
  </si>
  <si>
    <t>Build strong cyber army, powerful cyber defense: http://eng.mod.gov.cn/Opinion/2011-01/06/content_4217899.htm</t>
  </si>
  <si>
    <t>No statements on CNE</t>
  </si>
  <si>
    <t>Non-use of force and threat of force, but right for self-defence; nonintervention in internal affairs of other states, respect towards national sovereignty, requirement for Presidential and legislative approval for international military engagements in cyberspace; http://www.ccdcoe.org/strategies/Russian_Federation_unofficial_translation.pdf</t>
  </si>
  <si>
    <t>Accusations of some attacks during Crimea operations in 2014, but unproven: http://www.bloomberg.com/news/2014-03-05/russia-ukraine-standoff-going-online-as-hackers-attack.html; http://www.foreignpolicy.com/articles/2014/03/03/hack_attack</t>
  </si>
  <si>
    <t>Accusations of some attacks on civilian targets during Crimea operations in 2014, but unproven: http://www.bloomberg.com/news/2014-03-05/russia-ukraine-standoff-going-online-as-hackers-attack.html; http://www.foreignpolicy.com/articles/2014/03/03/hack_attack</t>
  </si>
  <si>
    <t>Training military specialists, use of research and production capacity of most advanced innovation centers: http://www.ccdcoe.org/strategies/Russian_Federation_unofficial_translation.pdf</t>
  </si>
  <si>
    <t>Organize, train, equip, develop active defenses (http://www.defense.gov/news/d20110714cyber.pdf); Clapper stated in testimony that US will not engage in domestic spying or target civilians (http://www.theguardian.com/world/2014/jan/31/obama-admits-intelligence-chief-fault-senate-testimony; http://takingnote.blogs.nytimes.com/2013/06/11/making-alberto-gonzales-look-good/; http://abcnews.go.com/Politics/intel-dir-james-clapper-lie-congress-complicated/story?id=19390786); no mention made of overseas CNE</t>
  </si>
  <si>
    <t>Use of CNE through programs like PRISM seen as surprising (http://www.nytimes.com/2013/06/07/us/nsa-verizon-calls.html?_r=0); other examples of CNE: (general) http://thediplomat.com/2014/03/china-decries-us-hypocrisy-on-cyber-espionage/; (mobile firms) http://www.scmp.com/news/china/article/1266821/us-hacks-chinese-mobile-phone-companies-steals-sms-data-edward-snowden; (Chinese universities) http://www.scmp.com/news/china/article/1266892/exclusive-nsa-targeted-chinas-tsinghua-university-extensive-hackin; http://thediplomat.com/2013/06/snowden-us-spies-on-chinas-universities-and-mobile-firms/; (foreign governments) http://www.nytimes.com/2014/01/15/us/nsa-effort-pries-open-computers-not-connected-to-internet.html?hp; (foreign leaders) http://world.time.com/2013/12/18/nsa-leaks-germany-merkel-obama-stasi/</t>
  </si>
  <si>
    <t>Targets have included non-government organizations such as Chinese universities, mobile firms, Huawei: (general) http://thediplomat.com/2014/03/china-decries-us-hypocrisy-on-cyber-espionage/;  (mobile firms) http://www.scmp.com/news/china/article/1266821/us-hacks-chinese-mobile-phone-companies-steals-sms-data-edward-snowden; (Chinese universities) http://www.scmp.com/news/china/article/1266892/exclusive-nsa-targeted-chinas-tsinghua-university-extensive-hackin; http://thediplomat.com/2013/06/snowden-us-spies-on-chinas-universities-and-mobile-firms/; (foreign governments) http://www.nytimes.com/2014/01/15/us/nsa-effort-pries-open-computers-not-connected-to-internet.html?hp; (foreign leaders) http://world.time.com/2013/12/18/nsa-leaks-germany-merkel-obama-stasi/</t>
  </si>
  <si>
    <t>Stuxnet would apply under new parameters, but occurred prior to 2013</t>
  </si>
  <si>
    <t>DOD QDR 2014, Strategy for Operating in Cyberspace, DOD CYBERCOM Fact Sheet</t>
  </si>
  <si>
    <t>Intentions regarding international missions</t>
  </si>
  <si>
    <t>Intentions regarding weapons development</t>
  </si>
  <si>
    <t>Intentions regarding exercises</t>
  </si>
  <si>
    <t>Explicit promises to not intervene militarily in Ukraine and stated position of nonintervention in Ukraine's internal affairs: http://time.com/9826/russia-ukraine-putin-intervene/; http://www.rferl.org/content/russia-ukraine-lavrov-no-military-intervention/26560254.html</t>
  </si>
  <si>
    <t>Evidence exists of Russian troops entering Ukraine in violation of promise: (captured Russian servicemen) http://time.com/3202234/ukraine-us-putin-russian-troops-war-poroshenko/; (satellite imagery) http://online.wsj.com/articles/ukraine-accuses-russia-of-invasion-west-to-consider-sanctions-1409222768?tesla=y; (eyewitness accounts) http://www.theguardian.com/world/2014/aug/14/russian-military-vehicles-enter-ukraine-aid-convoy-stops-short-border; (family reports) https://www.kyivpost.com/content/russia-and-former-soviet-union/russian-soldier-dies-in-ukraine-because-there-was-no-other-job-363238.html; (rebel admissions) http://www.vesti.ru/doc.html?id=1926167</t>
  </si>
  <si>
    <t>Denies arming rebels: http://online.wsj.com/articles/ukrainian-troops-recapture-rebel-stronghold-of-lysychansk-1406290472; http://uk.reuters.com/article/2014/08/03/uk-urkaine-crisis-east-idUKKBN0G207N20140803</t>
  </si>
  <si>
    <t>Widely assumed that Russia is arming rebels in Eastern Ukraine in contrast to stated position: (United States) http://www.ft.com/intl/cms/s/0/675a7440-1246-11e4-a581-00144feabdc0.html; http://www.cnn.com/2014/09/03/world/europe/ukraine-crisis/; (United Kingdom) http://www.kyivpost.com/opinion/op-ed/david-cameron-russia-must-stop-arming-training-separatists-in-ukraines-east-356967.html; (NATO) http://www.aljazeera.com/news/europe/2014/08/nato-russia-supplying-ukraine-rebels-tanks-2014829134612258605.html</t>
  </si>
  <si>
    <t>Recent exercises near Ukraine border widely perceived as provocative, engendering distrust towards promise to not intervene in Ukraine: http://www.theguardian.com/world/2014/feb/27/us-warns-russia-milirary-drills-ukraine-border; http://www.cnn.com/2014/02/27/politics/russia-ukraine-troop-movements/; http://www.reuters.com/article/2014/08/08/us-ukraine-crisis-russia-military-idUSKBN0G81WR20140808, http://www.latimes.com/world/europe/la-fg-russia-ukraine-us-warning-20140804-story.html; Backing: 150,000+ troops involved away from regular garrisons, intentional timing, and inconsistency with President Vladimir Putin's explicit promise to not send troops into Ukraine</t>
  </si>
  <si>
    <t>Instances of snap exercises in 2013 in Black Sea and 2014 near Ukraine border: http://www.reuters.com/article/2013/03/28/us-russia-military-exercises-idUSBRE92R0A520130328; http://rt.com/news/russia-military-drill-putin-734/</t>
  </si>
  <si>
    <t>Many exercises seen as provocative: http://voiceofrussia.com/2014_06_10/Holding-NATO-military-drills-so-close-to-Russia-is-incredibly-provocative-hostile-act-expert-3064/; http://www.nytimes.com/2014/02/23/world/asia/in-japans-drill-with-the-us-a-message-for-beijing.html?_r=0; however these are not outside of stated intentions</t>
  </si>
  <si>
    <t>B-52 flight through China's newly Declared ADIZ was unannounced: http://usa.chinadaily.com.cn/china/2013-11/28/content_17136352.htm</t>
  </si>
  <si>
    <t>North Korea calls ROK exercises provocative, but no evidence that these violate stated intentions in White Paper and elsewhere: http://www.foxnews.com/world/2014/01/16/north-korea-warns-south-us-over-drills/; http://www.telegraph.co.uk/news/worldnews/asia/northkorea/10575660/North-Korea-warns-South-Korea-and-US-over-provocative-drills.html</t>
  </si>
  <si>
    <t>DF-21D could bear watching within this category, when it reaches production stage</t>
  </si>
  <si>
    <t>No current evidence, but perceptions may bear watching following potential Article 9 revision: http://english.peopledaily.com.cn/n/2014/0630/c90777-8748785.html; http://www.scmp.com/article/1544126/japans-ruling-parties-agree-drop-ban-collective-self-defence?page=all</t>
  </si>
  <si>
    <t>No current evidence, but perceptions may bear watching following potential Article 9 revision: http://thediplomat.com/2014/09/promise-and-potential-peril-japans-military-normalization/; http://english.peopledaily.com.cn/n/2014/0630/c90777-8748785.html</t>
  </si>
  <si>
    <t>3% budget increase criticized, but perfectly aligns with new National Security Strategy and stated intentions of government: http://www.cnn.com/2014/08/12/world/asia/japan-china-defense-analysis/; http://www.fmprc.gov.cn/mfa_eng/xwfw_665399/s2510_665401/t1181159.shtml; http://www.voanews.com/content/amid-dispute-with-china-japan-boosts-military-spending/1811812.html</t>
  </si>
  <si>
    <t>No current evidence, but perceptions may bear watching following potential Article 9 revision: http://thediplomat.com/2014/09/promise-and-potential-peril-japans-military-normalization/; http://english.peopledaily.com.cn/n/2014/0630/c90777-8748785.html; http://japan.kantei.go.jp/96_abe/documents/2013/__icsFiles/afieldfile/2013/12/17/NSS.pdf</t>
  </si>
  <si>
    <t>Unilaterally created ADIZ: http://www.voanews.com/content/amid-dispute-with-china-japan-boosts-military-spending/1811812.html; http://usa.chinadaily.com.cn/opinion/2013-12/23/content_17190084.htm; http://www.brookings.edu/research/opinions/2013/12/17-china-air-defense-identification-zone-osawa</t>
  </si>
  <si>
    <t>http://www.cnn.com/2014/03/05/world/asia/north-korea-missiles/; http://www.reuters.com/article/2014/02/27/us-korea-north-missiles-idUSBREA1Q0U520140227</t>
  </si>
  <si>
    <t>*0</t>
  </si>
  <si>
    <t xml:space="preserve">*Score cannot fall below 0. </t>
  </si>
  <si>
    <t xml:space="preserve">To determine the categories used to measure white paper transparency, we looked at the White Papers of the top 12 military spenders (excluding 6 party members and non-White Paper producers):   Brazil, India, Italy, France, Germany,  and the United Kingdom. Using the White Papers from these 6 states, information present  were enumerated and 135 categories were derived; they are used here as determinants of White Paper transparency. </t>
  </si>
  <si>
    <t>Changed scoring to penalize reports submitted intermittently: 20% of original score attained now subtracted for for each intervening year in which a new report is not submitted. No additional changes were made.</t>
  </si>
  <si>
    <t>No changes were made to the methodology of this category in this year, although detailed sourcing, based on official government publications, academic writings, and media reports, was introduced.</t>
  </si>
  <si>
    <t>Added a new section with the possibility of negative scores for a state taking actions beyond the scope of its declared strategic intentions, thus undermining the transparency of the information it provides. The section has seven questions with a value totaling 25% of the original, with sourcing requirements for negative scores as follows: 1) Two or more sources from 2013-2014 verifying this perception exists; 2) Sources must be at the highest level, to include reputable media sources, articles in leading academic journals, or official government statements; and 3) The evidence behind this perception as presented in the source must be of a high quality, as judged by IGCC. No additional changes were made.</t>
  </si>
  <si>
    <t>Added a new section with the possibility of negative scores for a state taking actions beyond the scope of its declared strategic intentions in cyberspace, thus undermining the transparency of the information it provides. The section has seven questions with a value totaling 25% of the original, with sourcing requirements for negative scores as follows: 1) Two or more sources from 2013-2014 verifying this occurred; 2) Sources must be at the highest level, to include reputable media sources, articles in leading academic journals, or official government statements; and 3) The evidence behind this occurrence as presented in the source must be of a high quality, as judged by IGCC. No additional changes were made.</t>
  </si>
  <si>
    <t xml:space="preserve">As Japan not included in Open Budget Index, used media reports, government documents, and academic writings to develop scores for Japan for the same variables and on the same scale. In 2012 these sources included a presentation on "The Role of the Diet in the Budget Process" given at the OECD Parliamentary Budget Officials Summit, 3rd Annual Meeting held at Stockholm, Sweden on 28 April 2011, reference materials provided by the Japanese Ministry of Finance website (English), and Park, Gene. "The Politics of Budgeting in Japan: How Much Do Institutions Matter?" Asian Survey, 50 (2010).
</t>
  </si>
  <si>
    <t xml:space="preserve">Added a new section with five questions comprising 20% of the total score, constructed by IGCC and focused specifically on defense budgeting, to complement the more general approach of the Open Budget Index. Sources for the scoring of these new variables were Transparency International's 2013 "Government Defense Anti-Corruption Index", SIPRI's 2013 "Yearbook", and IISS's "Military Balance in 2014". Sourcing for scores for Japan now included directly in the spreadsheet. No additional changes were made. </t>
  </si>
  <si>
    <t>Previously Utilized for 2012 Index (Year 3)</t>
  </si>
  <si>
    <t>Previously Utilized for 2011 Index (Year 2)</t>
  </si>
  <si>
    <t>Previously Utilized for 2010 Index (Year 1)</t>
  </si>
  <si>
    <t>Total (equal weighting):</t>
  </si>
  <si>
    <t>Formulas:</t>
  </si>
  <si>
    <t>Point Values = 142 * total points possible on question/total points possible in Index</t>
  </si>
  <si>
    <t>Normalized Country Scores = 142 * (1 - (country score on Index / lowest score on Index))</t>
  </si>
  <si>
    <t>Individual Question Scores = (Normalized Country Score / 142) * point value for question</t>
  </si>
  <si>
    <t>An update to the Press Freedom Index (2014) required a change to the composition of variables used. Points possible for section containing nine IGCC-crafted, defense focused variables adjusted to comprise 20% of total. Formulas are now provided as footnotes on the sheet directly. No additional changes were made.</t>
  </si>
  <si>
    <t xml:space="preserve">TOTAL SCORE  </t>
  </si>
  <si>
    <t>Combination 1: All Equal Weighting</t>
  </si>
  <si>
    <t xml:space="preserve">Combination 2: White Paper Emphasized </t>
  </si>
  <si>
    <t>(Cat1*.3+Cat2*.1+Cat3*.1+Cat4*.1+Cat5*.1+Cat6*.1+Cat7*.1+Cat8*.1)</t>
  </si>
  <si>
    <t>TOTAL SCORE</t>
  </si>
  <si>
    <t>(Cat1*.125+Cat2*.125+Cat3*.125+Cat4*.125+Cat5*.125+Cat6*.125+Cat7*.125+Cat8*.125)</t>
  </si>
  <si>
    <t>Combination 3: Key Outputs Emphasized (White Paper, Website, Budget)</t>
  </si>
  <si>
    <t>(Cat1*.2+Cat2*.2+Cat3*.1+Cat4*.2+Cat5*.05+Cat6*.05+Cat7*.1+Cat8*.1)</t>
  </si>
  <si>
    <t>Combination 4: Government Reporting Emphasized (UN, Budget)</t>
  </si>
  <si>
    <t>(Cat1*.1+Cat2*.1+Cat3*.2+Cat4*.2+Cat5*.1+Cat6*.1+Cat7*.1+Cat8*.1)</t>
  </si>
  <si>
    <t>Combination 5: Institutions Emphasized (UN, Budget, Legislature, Media)</t>
  </si>
  <si>
    <t>(Cat1*.1+Cat2*.1+Cat3*.15+Cat4*.15+Cat5*.15+Cat6*.15+Cat7*.1+Cat8*.1)</t>
  </si>
  <si>
    <t>*Trends</t>
  </si>
  <si>
    <r>
      <t xml:space="preserve">*Arrows indicate movement of more than </t>
    </r>
    <r>
      <rPr>
        <sz val="11"/>
        <rFont val="Calibri"/>
        <family val="2"/>
      </rPr>
      <t xml:space="preserve">± </t>
    </r>
    <r>
      <rPr>
        <sz val="11"/>
        <rFont val="Calibri"/>
        <family val="2"/>
        <scheme val="minor"/>
      </rPr>
      <t>0.02 (2%) from previous year</t>
    </r>
  </si>
  <si>
    <t>Accusations that Snake/Ouroboros exploitations linked to Russia, as assessed by security and military analysts (http://www.ft.com/intl/cms/s/0/2352681e-1e55-11e4-9513-00144feabdc0.html#axzz3COH24Tk5; http://www.cnbc.com/id/101905588; https://public.gdatasoftware.com/Web/Content/INT/Blog/2014/02_2014/documents/GData_Uroburos_RedPaper_EN_v1.pdf; http://www.baesystems.com/article/BAES_165734/bae-systems-applied-intelligence-unveils-extent-of-venomous-nature-of-snake-operation; http://www.washingtonpost.com/news/morning-mix/wp/2014/03/09/the-snake-cyberrattacks-on-ukraine-said-likely-to-come-from-russia/)</t>
  </si>
  <si>
    <t>Accusations that Snake/Ouroboros exploitations linked to Russia, as assessed by security and military analysts (http://www.ft.com/intl/cms/s/0/2352681e-1e55-11e4-9513-00144feabdc0.html#axzz3COH24Tk5; http://www.cnbc.com/id/101905588; https://public.gdatasoftware.com/Web/Content/INT/Blog/2014/02_2014/documents/GData_Uroburos_RedPaper_EN_v1.pdf; http://www.baesystems.com/article/BAES_165734/bae-systems-applied-intelligence-unveils-extent-of-venomous-nature-of-snake-operation; http://www.washingtonpost.com/news/morning-mix/wp/2014/03/09/the-snake-cyberrattacks-on-ukraine-said-likely-to-come-from-russia/); also accusations of exploitation against US banks in August 2014, but investigations ongoing: http://www.bloomberg.com/news/2014-08-28/russian-hackers-said-to-loot-gigabytes-of-big-bank-data.html; http://www.nytimes.com/2014/08/28/technology/hackers-target-banks-including-jpmorgan.html</t>
  </si>
  <si>
    <t>Development of target list for overseas cyberattacks revealed by The Guardian in June 2013: http://www.theguardian.com/world/2013/jun/07/obama-china-targets-cyber-overseas; http://www.theguardian.com/world/interactive/2013/jun/07/obama-cyber-directive-full-text</t>
  </si>
  <si>
    <t>Training of personnel at CYBERCOM and throughout DOD well in line with declared intentions</t>
  </si>
  <si>
    <t>http://www.mod.gov.cn/affair/2013-04/16/content_4442839.htm; http://eng.mod.gov.cn/Database/WhitePapers/2012.htm</t>
  </si>
  <si>
    <t xml:space="preserve"> saw </t>
  </si>
  <si>
    <t>Defense ministry cyber-related defensive measures</t>
  </si>
  <si>
    <t>Legislative branches have power of budgetary reconciliation through joint conference</t>
  </si>
  <si>
    <t>Previously Used Questions</t>
  </si>
  <si>
    <t>General view on economy of force (Allocation of minimum essential combat power to secondary efforts) of global military powers</t>
  </si>
  <si>
    <t>General view on maneuver strategy (Place the enemy in a disadvantageous position through the flexible application of combat power) of global military powers</t>
  </si>
  <si>
    <t>General view on offensive strategy of global military powers</t>
  </si>
  <si>
    <t>General view on security strategy (Never permit the enemy to acquire an unexpected advantage) of global military powers</t>
  </si>
  <si>
    <t>General view on strategy of surprise (Strike the enemy at a time, at a place, or in a manner for which he is unprepared) of global military powers</t>
  </si>
  <si>
    <t>General view on unity of command (For every objective, ensure unity of effort under one responsible commander) of global military powers</t>
  </si>
  <si>
    <t>Plan to respond to offensive strategy of global military powers</t>
  </si>
  <si>
    <t>Recent, global threats/causes of security dilemma (for &gt; past 3 years)</t>
  </si>
  <si>
    <t>Discussion of non-defense-related spending not included in the official defense budget</t>
  </si>
  <si>
    <t>Purchase access: Is the white paper available for purchase by citizens through request online/mail/facsimile?</t>
  </si>
  <si>
    <t>Definition of operational effectiveness of forces in cyber realm</t>
  </si>
  <si>
    <t>Adversaries' attack model: discussion</t>
  </si>
  <si>
    <t>Command and control relationships clearly defined and executed in cyberspace operations</t>
  </si>
  <si>
    <t>Current joint doctrine publications involving computer network operations</t>
  </si>
  <si>
    <t>Joint doctrine that addresses cyberspace operations</t>
  </si>
  <si>
    <t xml:space="preserve">N/A (added in 2012)
</t>
  </si>
  <si>
    <t>Military activities perceived as lacking appropriate forewarning</t>
  </si>
  <si>
    <t>Surprise August 2014 maneuver in international airspace perceived as unannounced: http://www.cnn.com/2014/08/22/world/asia/us-china-air-encounter/, http://www.washingtonpost.com/news/checkpoint/wp/2014/08/28/will-china-stop-buzzing-u-s-planes-meetings-at-pentagon-may-help-decide/; June 2014 air encounters with Japan, but disputed which aircraft acted without warning http://www.nytimes.com/2014/06/13/world/asia/china-accuses-japan-of-aggressive-airborne-acts-with-jets-in-the-east-china-sea.html?_r=0</t>
  </si>
  <si>
    <t>June 2014 air encounters with China, but disputed which aircraft acted without warning http://www.nytimes.com/2014/06/13/world/asia/china-accuses-japan-of-aggressive-airborne-acts-with-jets-in-the-east-china-sea.html?_r=0</t>
  </si>
  <si>
    <t xml:space="preserve">Establishment of defense-related zones or territorial boundaries perceived as lacking appropriate due process according to prevailing international norms, conventions, or institutional obligations. </t>
  </si>
  <si>
    <t>Mamoru (ranked by Japan defense expert)</t>
  </si>
  <si>
    <t>†2014 reports not submitted at time of Index publication; 2013 reporting used</t>
  </si>
  <si>
    <t>DPRK 2010-2014†</t>
  </si>
  <si>
    <r>
      <t xml:space="preserve">DPRK </t>
    </r>
    <r>
      <rPr>
        <b/>
        <sz val="11"/>
        <color theme="1"/>
        <rFont val="Calibri"/>
        <family val="2"/>
        <scheme val="minor"/>
      </rPr>
      <t>2013-2014</t>
    </r>
  </si>
  <si>
    <r>
      <t xml:space="preserve">Japan </t>
    </r>
    <r>
      <rPr>
        <b/>
        <sz val="11"/>
        <color theme="1"/>
        <rFont val="Calibri"/>
        <family val="2"/>
        <scheme val="minor"/>
      </rPr>
      <t>2013-2014</t>
    </r>
  </si>
  <si>
    <r>
      <t xml:space="preserve">PRC </t>
    </r>
    <r>
      <rPr>
        <b/>
        <sz val="11"/>
        <color theme="1"/>
        <rFont val="Calibri"/>
        <family val="2"/>
        <scheme val="minor"/>
      </rPr>
      <t>2013-2014</t>
    </r>
  </si>
  <si>
    <r>
      <t>ROK</t>
    </r>
    <r>
      <rPr>
        <b/>
        <sz val="11"/>
        <color theme="1"/>
        <rFont val="Calibri"/>
        <family val="2"/>
        <scheme val="minor"/>
      </rPr>
      <t xml:space="preserve"> 2013-2014</t>
    </r>
  </si>
  <si>
    <r>
      <t xml:space="preserve">Russia </t>
    </r>
    <r>
      <rPr>
        <b/>
        <sz val="11"/>
        <color theme="1"/>
        <rFont val="Calibri"/>
        <family val="2"/>
        <scheme val="minor"/>
      </rPr>
      <t>2013-2014</t>
    </r>
  </si>
  <si>
    <r>
      <t xml:space="preserve">USA </t>
    </r>
    <r>
      <rPr>
        <b/>
        <sz val="11"/>
        <color theme="1"/>
        <rFont val="Calibri"/>
        <family val="2"/>
        <scheme val="minor"/>
      </rPr>
      <t>2013-2014</t>
    </r>
  </si>
  <si>
    <r>
      <t xml:space="preserve">ROK </t>
    </r>
    <r>
      <rPr>
        <b/>
        <sz val="11"/>
        <color theme="1"/>
        <rFont val="Calibri"/>
        <family val="2"/>
        <scheme val="minor"/>
      </rPr>
      <t>2013-2014</t>
    </r>
  </si>
  <si>
    <t>DPRK 2010-2014</t>
  </si>
  <si>
    <t>Japan 2013-2014</t>
  </si>
  <si>
    <t>PRC 2013-2014</t>
  </si>
  <si>
    <t>ROK 2013-2014</t>
  </si>
  <si>
    <t>Russia 2013-2014</t>
  </si>
  <si>
    <t>USA 2013-2014</t>
  </si>
  <si>
    <t>Japan 2013-2014;  Based on the Defense of Japan 2013</t>
  </si>
  <si>
    <t>PRC 2013-2014; Based on The Diversified Employment of China's Armed Forces, 2013</t>
  </si>
  <si>
    <t>ROK 2013-2014; Based on Defense White Paper 2012</t>
  </si>
  <si>
    <t>Russia 2013-2014; Based on Military Doctrine of the Russian Federation and Russia's National Security Strategy to 2020</t>
  </si>
  <si>
    <t>USA 2013-2014; Based on QDR 2014</t>
  </si>
  <si>
    <t>Japan 2013-2014; Based on site accessed May-June 2014</t>
  </si>
  <si>
    <t>ROK 2013-2014; Based on site accessed May-June 2014</t>
  </si>
  <si>
    <t>PRC 2013-2014; Based on site accessed May-June 2014</t>
  </si>
  <si>
    <t>Russia 2013-2014; Based on site accessed May-June 2014</t>
  </si>
  <si>
    <t>USA 2013-2014; Based on site accessed May-June 2014</t>
  </si>
  <si>
    <t>Japan 2014</t>
  </si>
  <si>
    <t>PRC 2014</t>
  </si>
  <si>
    <t>ROK 2014</t>
  </si>
  <si>
    <t>Russia 2014</t>
  </si>
  <si>
    <t>USA 2014</t>
  </si>
  <si>
    <r>
      <rPr>
        <sz val="11"/>
        <color theme="1"/>
        <rFont val="Calibri"/>
        <family val="2"/>
        <scheme val="minor"/>
      </rPr>
      <t>PRC</t>
    </r>
    <r>
      <rPr>
        <b/>
        <sz val="11"/>
        <color theme="1"/>
        <rFont val="Calibri"/>
        <family val="2"/>
        <scheme val="minor"/>
      </rPr>
      <t xml:space="preserve"> 2013-2014</t>
    </r>
  </si>
  <si>
    <r>
      <rPr>
        <sz val="11"/>
        <color theme="1"/>
        <rFont val="Calibri"/>
        <family val="2"/>
        <scheme val="minor"/>
      </rPr>
      <t>Russia</t>
    </r>
    <r>
      <rPr>
        <b/>
        <sz val="11"/>
        <color theme="1"/>
        <rFont val="Calibri"/>
        <family val="2"/>
        <scheme val="minor"/>
      </rPr>
      <t xml:space="preserve"> 2013-2014</t>
    </r>
  </si>
  <si>
    <r>
      <rPr>
        <sz val="11"/>
        <color theme="1"/>
        <rFont val="Calibri"/>
        <family val="2"/>
        <scheme val="minor"/>
      </rPr>
      <t>USA</t>
    </r>
    <r>
      <rPr>
        <b/>
        <sz val="11"/>
        <color theme="1"/>
        <rFont val="Calibri"/>
        <family val="2"/>
        <scheme val="minor"/>
      </rPr>
      <t xml:space="preserve"> 2013-2014</t>
    </r>
  </si>
  <si>
    <t>DPRK 2013-2014</t>
  </si>
  <si>
    <r>
      <t xml:space="preserve">Japan 2013-2014; Based on defense ministry's website and </t>
    </r>
    <r>
      <rPr>
        <i/>
        <sz val="11"/>
        <color theme="1"/>
        <rFont val="Calibri"/>
        <family val="2"/>
        <scheme val="minor"/>
      </rPr>
      <t>Defense of Japan 2012</t>
    </r>
  </si>
  <si>
    <t>PRC 2013-2014; Based on defense ministry's website and China's 2012 Defense White Paper (pages cited below)</t>
  </si>
  <si>
    <r>
      <t xml:space="preserve">ROK 2013-2014; Based on defense ministry's website and the </t>
    </r>
    <r>
      <rPr>
        <i/>
        <sz val="11"/>
        <color theme="1"/>
        <rFont val="Calibri"/>
        <family val="2"/>
        <scheme val="minor"/>
      </rPr>
      <t xml:space="preserve">Defense White Paper 2010 </t>
    </r>
    <r>
      <rPr>
        <sz val="11"/>
        <color theme="1"/>
        <rFont val="Calibri"/>
        <family val="2"/>
        <scheme val="minor"/>
      </rPr>
      <t>(see cited pages below)</t>
    </r>
  </si>
  <si>
    <t>Russia 2013-2014; Based on defense ministry's website and the  Military Doctrine of the Russian Federation of 2010</t>
  </si>
  <si>
    <t>USA 2013-2014; based on Department of Defense website and Quadrennial Defense Review 2014</t>
  </si>
  <si>
    <t>2013-2014</t>
  </si>
  <si>
    <t xml:space="preserve">Register of Conventional Arms: Information on Confidence-Building Measures
</t>
  </si>
  <si>
    <t>USA 2018</t>
  </si>
  <si>
    <t>USA 2018; Based on 2017 NSS, 2018 NDS (Summary)</t>
  </si>
  <si>
    <t>NSS P. 41</t>
  </si>
  <si>
    <t>Japan 2018</t>
  </si>
  <si>
    <t>PRC 2018</t>
  </si>
  <si>
    <t>ROK 2018</t>
  </si>
  <si>
    <t>Russia 2018</t>
  </si>
  <si>
    <t>DPRK 2018</t>
  </si>
  <si>
    <t xml:space="preserve">NDS p. 5,9 </t>
  </si>
  <si>
    <t>NSS p.  8,11</t>
  </si>
  <si>
    <t>NSS p. 9,14,42,53</t>
  </si>
  <si>
    <t>NSS p. 4</t>
  </si>
  <si>
    <t>NSS p. 33</t>
  </si>
  <si>
    <t>NSS p. 30</t>
  </si>
  <si>
    <t>NSS p. 17, 41</t>
  </si>
  <si>
    <t>NSS p. 7</t>
  </si>
  <si>
    <t>NSS p. 1</t>
  </si>
  <si>
    <t>NDS p. 2</t>
  </si>
  <si>
    <t>NDS p. 4,5</t>
  </si>
  <si>
    <t>NSS p. 33, 45-53.</t>
  </si>
  <si>
    <t>NSS P. 8, 18</t>
  </si>
  <si>
    <t>NSS 37, 41-42</t>
  </si>
  <si>
    <t>Japan 2013-2013</t>
  </si>
  <si>
    <t>ROK2018</t>
  </si>
  <si>
    <r>
      <rPr>
        <sz val="11"/>
        <color theme="1"/>
        <rFont val="Calibri"/>
        <family val="2"/>
        <scheme val="minor"/>
      </rPr>
      <t>USA</t>
    </r>
    <r>
      <rPr>
        <b/>
        <sz val="11"/>
        <color theme="1"/>
        <rFont val="Calibri"/>
        <family val="2"/>
        <scheme val="minor"/>
      </rPr>
      <t xml:space="preserve"> 2013-2013</t>
    </r>
    <r>
      <rPr>
        <sz val="12"/>
        <color theme="1"/>
        <rFont val="Calibri"/>
        <family val="2"/>
        <scheme val="minor"/>
      </rPr>
      <t/>
    </r>
  </si>
  <si>
    <r>
      <rPr>
        <sz val="11"/>
        <color theme="1"/>
        <rFont val="Calibri"/>
        <family val="2"/>
        <scheme val="minor"/>
      </rPr>
      <t>Russia</t>
    </r>
    <r>
      <rPr>
        <b/>
        <sz val="11"/>
        <color theme="1"/>
        <rFont val="Calibri"/>
        <family val="2"/>
        <scheme val="minor"/>
      </rPr>
      <t xml:space="preserve"> 2013-2013</t>
    </r>
    <r>
      <rPr>
        <sz val="12"/>
        <color theme="1"/>
        <rFont val="Calibri"/>
        <family val="2"/>
        <scheme val="minor"/>
      </rPr>
      <t/>
    </r>
  </si>
  <si>
    <r>
      <t xml:space="preserve">ROK </t>
    </r>
    <r>
      <rPr>
        <b/>
        <sz val="11"/>
        <color theme="1"/>
        <rFont val="Calibri"/>
        <family val="2"/>
        <scheme val="minor"/>
      </rPr>
      <t>2013-2013</t>
    </r>
    <r>
      <rPr>
        <sz val="12"/>
        <color theme="1"/>
        <rFont val="Calibri"/>
        <family val="2"/>
        <scheme val="minor"/>
      </rPr>
      <t/>
    </r>
  </si>
  <si>
    <r>
      <rPr>
        <sz val="11"/>
        <color theme="1"/>
        <rFont val="Calibri"/>
        <family val="2"/>
        <scheme val="minor"/>
      </rPr>
      <t>PRC</t>
    </r>
    <r>
      <rPr>
        <b/>
        <sz val="11"/>
        <color theme="1"/>
        <rFont val="Calibri"/>
        <family val="2"/>
        <scheme val="minor"/>
      </rPr>
      <t xml:space="preserve"> 2013-2013</t>
    </r>
    <r>
      <rPr>
        <sz val="12"/>
        <color theme="1"/>
        <rFont val="Calibri"/>
        <family val="2"/>
        <scheme val="minor"/>
      </rPr>
      <t/>
    </r>
  </si>
  <si>
    <r>
      <t xml:space="preserve">Japan </t>
    </r>
    <r>
      <rPr>
        <b/>
        <sz val="11"/>
        <color theme="1"/>
        <rFont val="Calibri"/>
        <family val="2"/>
        <scheme val="minor"/>
      </rPr>
      <t>2013-2013</t>
    </r>
    <r>
      <rPr>
        <sz val="12"/>
        <color theme="1"/>
        <rFont val="Calibri"/>
        <family val="2"/>
        <scheme val="minor"/>
      </rPr>
      <t/>
    </r>
  </si>
  <si>
    <r>
      <t xml:space="preserve">DPRK </t>
    </r>
    <r>
      <rPr>
        <b/>
        <sz val="11"/>
        <color theme="1"/>
        <rFont val="Calibri"/>
        <family val="2"/>
        <scheme val="minor"/>
      </rPr>
      <t>2018</t>
    </r>
  </si>
  <si>
    <t>ROK 208</t>
  </si>
  <si>
    <t>http://www.un-arm.org/MilEx/Home.aspx</t>
  </si>
  <si>
    <t>http://undocs.org/a/73/185</t>
  </si>
  <si>
    <t>http://undocs.org/a/73/186</t>
  </si>
  <si>
    <t>http://undocs.org/a/73/187</t>
  </si>
  <si>
    <t>http://undocs.org/a/73/188</t>
  </si>
  <si>
    <t>http://undocs.org/a/73/189</t>
  </si>
  <si>
    <t>Did the state report current imports/exports (at least one)?</t>
  </si>
  <si>
    <t>https://www.un.org/disarmament/convarms/NLDU/</t>
  </si>
  <si>
    <t>*100% for Standardized or other, 50% for simplified. If reports clearly tickle in over time, beginning in 2013, 20% of score subtracted for each year since last report for standardized or other, 10% subtracted per year for simpified. However, if clear that report is due each year and SC report made each year, state gets 0 if is misses it in most recent year (e.g., Report on Register of CEonventional Arms)</t>
  </si>
  <si>
    <t>https://www.un.org/disarmament/cbms/</t>
  </si>
  <si>
    <t>OBI/GDACI 2018 Question No.*</t>
  </si>
  <si>
    <t>OBI/GDACI 2012 Question No.**</t>
  </si>
  <si>
    <t>26*</t>
  </si>
  <si>
    <t>60b**</t>
  </si>
  <si>
    <t>63c**</t>
  </si>
  <si>
    <t>70b**</t>
  </si>
  <si>
    <t>97b**</t>
  </si>
  <si>
    <t>99b**</t>
  </si>
  <si>
    <t>58*</t>
  </si>
  <si>
    <t>59*</t>
  </si>
  <si>
    <t>60*</t>
  </si>
  <si>
    <t>101*</t>
  </si>
  <si>
    <t>63*</t>
  </si>
  <si>
    <t>64*</t>
  </si>
  <si>
    <t>65*</t>
  </si>
  <si>
    <t>67*</t>
  </si>
  <si>
    <t>68*</t>
  </si>
  <si>
    <t>72*</t>
  </si>
  <si>
    <t>73*</t>
  </si>
  <si>
    <t>75*</t>
  </si>
  <si>
    <t>106*</t>
  </si>
  <si>
    <t>77*</t>
  </si>
  <si>
    <t>78*</t>
  </si>
  <si>
    <t>80*</t>
  </si>
  <si>
    <t>84*</t>
  </si>
  <si>
    <t>87*</t>
  </si>
  <si>
    <t>96*</t>
  </si>
  <si>
    <t>"many categories of defence spending are not included in the official Chinese defence budget, such as research and development and foreign-arms acquisitions." "The Military Balance 2018", p.235</t>
  </si>
  <si>
    <t>Taken at face value. "The Military Balance 2018", p.222</t>
  </si>
  <si>
    <t>Taken at face value. "The Military Balance 2018", p.175</t>
  </si>
  <si>
    <t>Taken at face value. "The Military Balance 2018", p.41</t>
  </si>
  <si>
    <t>DPRK 2010-2013</t>
  </si>
  <si>
    <t>No data. ""The Military Balance 2018", p. 504</t>
  </si>
  <si>
    <r>
      <t xml:space="preserve">Scores from Transparency International's </t>
    </r>
    <r>
      <rPr>
        <i/>
        <sz val="11"/>
        <color theme="1"/>
        <rFont val="Calibri"/>
        <family val="2"/>
        <scheme val="minor"/>
      </rPr>
      <t>2015 Government Defence Anti-Corruption Index</t>
    </r>
    <r>
      <rPr>
        <sz val="11"/>
        <color theme="1"/>
        <rFont val="Calibri"/>
        <family val="2"/>
        <scheme val="minor"/>
      </rPr>
      <t xml:space="preserve">, numbers 25-26, accessible at: http://government.defenceindex.org/methodology; </t>
    </r>
  </si>
  <si>
    <r>
      <t xml:space="preserve">Scores from Transparency International's </t>
    </r>
    <r>
      <rPr>
        <i/>
        <sz val="11"/>
        <color theme="1"/>
        <rFont val="Calibri"/>
        <family val="2"/>
        <scheme val="minor"/>
      </rPr>
      <t>2015 Government Defence Anti-Corruption Index</t>
    </r>
    <r>
      <rPr>
        <sz val="11"/>
        <color theme="1"/>
        <rFont val="Calibri"/>
        <family val="2"/>
        <scheme val="minor"/>
      </rPr>
      <t xml:space="preserve">, number 12, accessible at: http://government.defenceindex.org/methodology; </t>
    </r>
  </si>
  <si>
    <r>
      <t xml:space="preserve">Scores from Transparency International's </t>
    </r>
    <r>
      <rPr>
        <i/>
        <sz val="11"/>
        <color theme="1"/>
        <rFont val="Calibri"/>
        <family val="2"/>
        <scheme val="minor"/>
      </rPr>
      <t>2015 Government Defence Anti-Corruption Index</t>
    </r>
    <r>
      <rPr>
        <sz val="11"/>
        <color theme="1"/>
        <rFont val="Calibri"/>
        <family val="2"/>
        <scheme val="minor"/>
      </rPr>
      <t>, number 24, accessible at: http://government.defenceindex.org/methodology</t>
    </r>
  </si>
  <si>
    <r>
      <t xml:space="preserve">Scores from Transparency International's </t>
    </r>
    <r>
      <rPr>
        <i/>
        <sz val="11"/>
        <color theme="1"/>
        <rFont val="Calibri"/>
        <family val="2"/>
        <scheme val="minor"/>
      </rPr>
      <t>2015 Government Defence Anti-Corruption Index</t>
    </r>
    <r>
      <rPr>
        <sz val="11"/>
        <color theme="1"/>
        <rFont val="Calibri"/>
        <family val="2"/>
        <scheme val="minor"/>
      </rPr>
      <t>, numbers 27-28, accessible at: http://government.defenceindex.org/methodology</t>
    </r>
  </si>
  <si>
    <t>Accuracy: is declared military spending taken at face value by  IISS in their annual reporting, or do they estimate the actual totals to be different?</t>
  </si>
  <si>
    <t>Accuracy: what percentage is added to declared military spending  IISS to ensure accuracy?</t>
  </si>
  <si>
    <t>2017 OBI Question No.</t>
  </si>
  <si>
    <t>76*</t>
  </si>
  <si>
    <t>120*</t>
  </si>
  <si>
    <t>2012 OBI Question No.</t>
  </si>
  <si>
    <t>**100</t>
  </si>
  <si>
    <t>Defense Oversight (Crafted by IGCC)***</t>
  </si>
  <si>
    <t>Previously Utilized for 2013-2014  Index (Year 4)</t>
  </si>
  <si>
    <t xml:space="preserve">No major changes were made to the methodology of this category in this year, although detailed sourcing, based on official government publications, academic writings, and media reports, was introduced. Data on defense oversight crafted by IGCC resued from 2014. </t>
  </si>
  <si>
    <t xml:space="preserve">Data from SIPRI yearbook not used. </t>
  </si>
  <si>
    <t>100% for Standardized submission or other, 50% for simplified. If reports clearly trickle in over time, beginning in 2013, 20% of score subtracted for each year since last report for standardized or other, 10% subtracted per year for simpified. However, if clear that report is due each year and SC report made each year, state gets 0 if is misses it in most recent year (e.g., Report on Register of Conventional Arms).</t>
  </si>
  <si>
    <r>
      <t xml:space="preserve">In the second section, 44 subcategories for press transparency were constructed using the Reporters Without Borders 2012 Press Freedom Index with a baseline score of 142, the score for Eritrea, the Index's lowest-ranked country. The Index scores were then normalized using a whereby the final score for a state is equal to </t>
    </r>
    <r>
      <rPr>
        <i/>
        <u/>
        <sz val="10"/>
        <color theme="1"/>
        <rFont val="Calibri"/>
        <family val="2"/>
        <scheme val="minor"/>
      </rPr>
      <t>(44 variables)+D9 x (1 - (Country score/Lowest score=Eritrea))</t>
    </r>
    <r>
      <rPr>
        <sz val="10"/>
        <color theme="1"/>
        <rFont val="Calibri"/>
        <family val="2"/>
        <scheme val="minor"/>
      </rPr>
      <t xml:space="preserve">. This was then used towards the calculation of the final Media Transparency Score for 2012. </t>
    </r>
  </si>
  <si>
    <r>
      <t xml:space="preserve">For increased accuracy, categories for press transparency were dramatically revised. In the first section, the construct determined and ranked according to the level of state control and coverage of press issues on defense matters and the level of press freedom.  In the second section, 43 subcategories for press transparency were constructed using the Reporters Without Borders 2011 Press Freedom Index with a baseline score of 105, the score for Eritrea, the Index's lowest-ranked country. The Index scores were then normalized using a whereby the final score for a state is equal to </t>
    </r>
    <r>
      <rPr>
        <i/>
        <u/>
        <sz val="10"/>
        <color theme="1"/>
        <rFont val="Calibri"/>
        <family val="2"/>
        <scheme val="minor"/>
      </rPr>
      <t>(43 variables ) x (1 - (Country score/Lowest score=Eritrea))</t>
    </r>
    <r>
      <rPr>
        <sz val="10"/>
        <color theme="1"/>
        <rFont val="Calibri"/>
        <family val="2"/>
        <scheme val="minor"/>
      </rPr>
      <t>. This was then used towards the calculation of the final Media Transparency Score for 2011. Re-calculation of 2010 scores are included in the current spreadsheet.</t>
    </r>
  </si>
  <si>
    <t>U.S. stopped publishing Quad and now only lublicly releases a decalssified summary of National Defense Strategy.</t>
  </si>
  <si>
    <t xml:space="preserve">Russia 2018, based on "Foreign Policy Concept of the Russian Federation" 2016 and "Russian National Security Strategy" December 2015. </t>
  </si>
  <si>
    <t>FPCRF 2, 3.e, 8, 21, 23, 26</t>
  </si>
  <si>
    <t>NDS p. 6</t>
  </si>
  <si>
    <t>NSS p. 3</t>
  </si>
  <si>
    <t>NDS p. 6 - 7</t>
  </si>
  <si>
    <t>Doj 2018 Digest p. 31</t>
  </si>
  <si>
    <t>Doj 2018 Digest p. 39</t>
  </si>
  <si>
    <t>Doj 2018 Digest p. 38</t>
  </si>
  <si>
    <t>Doj 2018 Digest p. 29</t>
  </si>
  <si>
    <t>DOJ 2017 part III, chapter 3</t>
  </si>
  <si>
    <t>DoJ 2018 Digest Part I</t>
  </si>
  <si>
    <t>DOJ 2017 part III, chapter 1</t>
  </si>
  <si>
    <t>DoJ2017 p. 226</t>
  </si>
  <si>
    <t>DOJ 2017 part II, chapter 2</t>
  </si>
  <si>
    <t>http://www.mod.go.jp/e/press/conference/2017/08/08.html</t>
  </si>
  <si>
    <t>https://thediplomat.com/2016/08/japans-defense-white-paper-highlights-growing-threat-from-china/</t>
  </si>
  <si>
    <t>CPAPSC, part I</t>
  </si>
  <si>
    <t>CPAPSC, part IV</t>
  </si>
  <si>
    <t xml:space="preserve"> CPAPSC, part IV</t>
  </si>
  <si>
    <t>PRC 2018; Based on "China’s Policies on Asia-Pacific Security Cooperation" 2017 and "China's Military Strategy" 2015. (Did not include 2013 DECAF or 2011 CPD because more than 5 years old).</t>
  </si>
  <si>
    <t>CMS part III</t>
  </si>
  <si>
    <t xml:space="preserve"> CPAPSC</t>
  </si>
  <si>
    <t>CMS part IV</t>
  </si>
  <si>
    <t xml:space="preserve"> CPAPSC, part I</t>
  </si>
  <si>
    <t>CMS part I</t>
  </si>
  <si>
    <t>CMS</t>
  </si>
  <si>
    <t>CPAPSC</t>
  </si>
  <si>
    <t>http://www.scio.gov.cn/m/32618/Document/1435183/1435183.htm</t>
  </si>
  <si>
    <t>FPCRF 33</t>
  </si>
  <si>
    <t>FPCRF 36; RNNS 43</t>
  </si>
  <si>
    <t>RNNS 29</t>
  </si>
  <si>
    <t>RNNS Part IV</t>
  </si>
  <si>
    <t>FPCRF 56, 58</t>
  </si>
  <si>
    <t>FPCRF 27, RNNS 36</t>
  </si>
  <si>
    <t>RNSS Part II, FPCRF 2, 28</t>
  </si>
  <si>
    <t>RNSS 15 - 29</t>
  </si>
  <si>
    <t>RNSS 33 - 41</t>
  </si>
  <si>
    <t>RNSS 11</t>
  </si>
  <si>
    <t>RNNS 6, 26</t>
  </si>
  <si>
    <t>FPCRF 108</t>
  </si>
  <si>
    <t>https://jamestown.org/program/russias-2015-national-security-strategy/</t>
  </si>
  <si>
    <t>178, 272</t>
  </si>
  <si>
    <t>Discussion/conditions for use of nuclear weapons or extended deterrence</t>
  </si>
  <si>
    <t>67, 58</t>
  </si>
  <si>
    <t>Ch. 3</t>
  </si>
  <si>
    <t>Ch. 1</t>
  </si>
  <si>
    <t>Ch. 2</t>
  </si>
  <si>
    <t>Ch. 5</t>
  </si>
  <si>
    <t>155, 148</t>
  </si>
  <si>
    <t>Organization of land forces: broken down to army groups, corps, divisions, and brigades/regiments</t>
  </si>
  <si>
    <t>110 - 116</t>
  </si>
  <si>
    <t>Ch. 4 Sec. 4</t>
  </si>
  <si>
    <t>could not find</t>
  </si>
  <si>
    <t>https://dod.defense.gov/</t>
  </si>
  <si>
    <t>https://dod.defense.gov/News/Special-Reports/</t>
  </si>
  <si>
    <t>https://dod.defense.gov/About/</t>
  </si>
  <si>
    <t>https://dod.defense.gov/About/DoD-101/</t>
  </si>
  <si>
    <t>https://comptroller.defense.gov/</t>
  </si>
  <si>
    <t>https://dod.defense.gov/News/News-Releases/News-Release-View/Article/1438798/dod-releases-fiscal-year-2019-budget-proposal/</t>
  </si>
  <si>
    <t>https://www.acq.osd.mil/eie/Basing/Basing.html</t>
  </si>
  <si>
    <t>https://dod.defense.gov/News/Speeches/secdef/</t>
  </si>
  <si>
    <t>https://dod.defense.gov/News/Publications/</t>
  </si>
  <si>
    <t>https://dod.defense.gov/news/</t>
  </si>
  <si>
    <t>https://dod.defense.gov/News/Speeches/</t>
  </si>
  <si>
    <t>https://dod.defense.gov/News/Contracts/</t>
  </si>
  <si>
    <t>https://www.acq.osd.mil/chieftechnologist/index.html</t>
  </si>
  <si>
    <t>http://www.defense.gov/home/features/travels/secretary.aspx</t>
  </si>
  <si>
    <t>https://dod.defense.gov/About/Office-of-the-Secretary-of-Defense/</t>
  </si>
  <si>
    <t>https://dod.defense.gov/About/Biographies/Senior-Defense-Officials/</t>
  </si>
  <si>
    <t>www.defense.gov/about/</t>
  </si>
  <si>
    <t>https://dodcio.defense.gov/</t>
  </si>
  <si>
    <t>http://www.dia.mil/</t>
  </si>
  <si>
    <t>http://www.pacom.mil/About-USINDOPACOM/USPACOM-Area-of-Responsibility/</t>
  </si>
  <si>
    <t>https://dod.defense.gov/About/Military-Departments/</t>
  </si>
  <si>
    <t>https://www.usma.edu/; https://www.usna.edu/; https://www.usafa.af.mil/</t>
  </si>
  <si>
    <t>https://dod.defense.gov/Leaders/</t>
  </si>
  <si>
    <t>https://dod.defense.gov/Leaders/Secretary-of-Defense/</t>
  </si>
  <si>
    <t>https://dod.defense.gov/Leaders/Deputy-Secretary-of-Defense/</t>
  </si>
  <si>
    <t>https://www.usa.gov/join-military</t>
  </si>
  <si>
    <t>https://www.todaysmilitary.com/joining/becoming-a-military-officer</t>
  </si>
  <si>
    <t>http://www.va.gov/</t>
  </si>
  <si>
    <t>https://www.af.mil/About-Us/Fact-Sheets/Category/725/</t>
  </si>
  <si>
    <t>https://www.public.navy.mil/surfor/ddg77/pages/departments.aspx</t>
  </si>
  <si>
    <t>https://www.navy.mil/navydata/fact_display.asp?cid=4200&amp;tid=200&amp;ct=4</t>
  </si>
  <si>
    <t>https://www.airforce.com/lifestyle/locations</t>
  </si>
  <si>
    <t>https://www.dmdc.osd.mil/appj/dwp/dwp_reports.jsp</t>
  </si>
  <si>
    <t>Army structure: listing of divisions</t>
  </si>
  <si>
    <t>Army  structure: roles of divisions</t>
  </si>
  <si>
    <t>https://www.goarmy.com/about/ranks-and-insignia/insignia.html</t>
  </si>
  <si>
    <t>https://www.whitehouse.gov/wp-content/uploads/2017/12/NSS-Final-12-18-2017-0905.pdf</t>
  </si>
  <si>
    <t>https://media.defense.gov/2018/Feb/02/2001872886/-1/-1/1/2018-NUCLEAR-POSTURE-REVIEW-FINAL-REPORT.PDF</t>
  </si>
  <si>
    <t>http://ogc.osd.mil</t>
  </si>
  <si>
    <t>https://www.state.gov/s/l/treaty/collectivedefense/</t>
  </si>
  <si>
    <t xml:space="preserve"> https://fas.org/sgp/crs/nuke/RL33865.pdf; https://www.state.gov/t/isn/c18882.htm</t>
  </si>
  <si>
    <t xml:space="preserve"> https://www.history.navy.mil/research/library/online-reading-room/title-list-alphabetically/s/sampling-of-us-naval-humanitarian-operations.html; https://www.army.mil/humanitarian/</t>
  </si>
  <si>
    <t>https://open.defense.gov/transparency/foia.aspx</t>
  </si>
  <si>
    <t>http://www.dodhotline.dodig.mil/hotline/hotlinecomplaint.html</t>
  </si>
  <si>
    <t>https://dod.defense.gov</t>
  </si>
  <si>
    <t>White Papers</t>
  </si>
  <si>
    <t xml:space="preserve">DPRK </t>
  </si>
  <si>
    <t xml:space="preserve">Japan </t>
  </si>
  <si>
    <t xml:space="preserve">PRC </t>
  </si>
  <si>
    <t xml:space="preserve">ROK </t>
  </si>
  <si>
    <t xml:space="preserve">Russia </t>
  </si>
  <si>
    <t xml:space="preserve">USA </t>
  </si>
  <si>
    <t>Websites</t>
  </si>
  <si>
    <t>International</t>
  </si>
  <si>
    <t>Total</t>
  </si>
  <si>
    <t>U.N. Reporting</t>
  </si>
  <si>
    <t>http://www.mnd.go.kr/mndEng_2009/DefensePolicy/Policy12/Policy12_1/index.jsp</t>
    <phoneticPr fontId="30" type="noConversion"/>
  </si>
  <si>
    <t>http://www.mnd.go.kr/mbshome/mbs/mnd/subview.jsp?id=mnd_060201010000</t>
  </si>
  <si>
    <t>http://www.mnd.go.kr/cop/pblictn/selectPublicationsUser.do?siteId=mnd&amp;componentId=14&amp;categoryId=15&amp;pageIndex=1&amp;id=mnd_040501000000</t>
  </si>
  <si>
    <t>http://www.mnd.go.kr/mbshome/mbs/mnd/subview.jsp?id=mnd_010401010000</t>
  </si>
  <si>
    <t>http://www.mnd.go.kr/mbshome/mbs/mnd/subview.jsp?id=mnd_011405000000</t>
  </si>
  <si>
    <t>http://www.mnd.go.kr/cop/pblictn/selectPublicationsUser.do?siteId=mnd&amp;componentId=14&amp;id=mnd_040501000000</t>
  </si>
  <si>
    <t>http://www.mnd.go.kr/mbshome/mbs/mnd/subview.jsp?id=mnd_011401000000</t>
  </si>
  <si>
    <t>N/A</t>
    <phoneticPr fontId="30" type="noConversion"/>
  </si>
  <si>
    <t>http://www.repi.mil/</t>
    <phoneticPr fontId="30" type="noConversion"/>
  </si>
  <si>
    <t>http://eng.mod.gov.cn/Database/WhitePapers/2004-09/07/content_4005647.htm; https://web.archive.org/save/http://eng.mod.gov.cn/Database/WhitePapers/2013-04/16/content_4442755.htm</t>
    <phoneticPr fontId="30" type="noConversion"/>
  </si>
  <si>
    <t>http://www.mnd.go.kr/mndEng_2009/DefensePolicy/Policy12/Policy12_11/index.jsp</t>
    <phoneticPr fontId="30" type="noConversion"/>
  </si>
  <si>
    <t>http://www.mnd.go.kr/cop/kookbang/kookbangIlboList.do?handle=dema0003&amp;siteId=mnd&amp;id=mnd_020101000000</t>
  </si>
  <si>
    <t>http://www.defense.gov/landing/comment.aspx</t>
    <phoneticPr fontId="30" type="noConversion"/>
  </si>
  <si>
    <t>http://www.mnd.go.kr/user/boardList.action?boardId=I_26639&amp;siteId=mnd&amp;id=mnd_060303000000</t>
  </si>
  <si>
    <t>https://comptroller.defense.gov/Portals/45/Documents/defbudget/fy2018/fy2018_p1.pdf</t>
    <phoneticPr fontId="30" type="noConversion"/>
  </si>
  <si>
    <t>http://www.mnd.go.kr/mbshome/mbs/mnd/subview.jsp?id=mnd_060306000000</t>
  </si>
  <si>
    <t>http://www.mnd.go.kr/mbshome/mbs/mnd/subview.jsp?id=mnd_060401000000</t>
  </si>
  <si>
    <t>http://www.mnd.go.kr/mbshome/mbs/mnd/subview.jsp?id=mnd_060301000000</t>
  </si>
  <si>
    <t>https://www.mma.go.kr/contents.do?mc=usr0000041</t>
  </si>
  <si>
    <t>https://www.mma.go.kr/board/boardList.do?gesipan_id=13&amp;mc=usr0000137</t>
  </si>
  <si>
    <t>https://web.archive.org/web/20140529001954/http://militarypay.defense.gov/Policies/; http://www.dfas.mil/militarymembers/payentitlements/militarypaytables.html</t>
    <phoneticPr fontId="30" type="noConversion"/>
  </si>
  <si>
    <t>https://www.dfas.mil/militarymembers/payentitlements/military-pay-charts.html</t>
    <phoneticPr fontId="30" type="noConversion"/>
  </si>
  <si>
    <t>https://web.archive.org/web/20140607020538/http://www.chinamil.com.cn/site1/milschools/2007-07/09/content_1310591.htm; https://web.archive.org/web/20140607021250/http://news.mod.gov.cn/edu/2007-07/09/content_3059817.htm; https://web.archive.org/web/20140607021618/http://news.mod.gov.cn/edu/2007-07/09/content_4078638.htm</t>
    <phoneticPr fontId="30" type="noConversion"/>
  </si>
  <si>
    <t>http://www.law.go.kr/%EB%B2%95%EB%A0%B9/%EA%B3%B5%EB%AC%B4%EC%9B%90%EB%B3%B4%EC%88%98%EA%B7%9C%EC%A0%95</t>
    <phoneticPr fontId="30" type="noConversion"/>
  </si>
  <si>
    <t>http://www.mnd.go.kr/mbshome/mbs/mnd/subview.jsp?id=mnd_010703030000</t>
  </si>
  <si>
    <t>http://www.mnd.go.kr/user/boardList.action?boardId=O_46591&amp;siteId=mnd&amp;id=mnd_010901000000</t>
  </si>
  <si>
    <t>http://www.mnd.go.kr/mbshome/mbs/mnd/subview.jsp?id=mnd_020301000000</t>
  </si>
  <si>
    <t>http://www.mnd.go.kr/user/boardList.action?boardId=O_144553&amp;siteId=mnd&amp;id=mnd_010800000000</t>
  </si>
  <si>
    <t>http://www.dapa.go.kr/dapa/na/ntt/selectNttInfo.do?bbsId=246&amp;nttSn=30529&amp;menuId=693</t>
  </si>
  <si>
    <t>http://www.airforce.mil.kr:7778/ENG/index.html</t>
    <phoneticPr fontId="30" type="noConversion"/>
  </si>
  <si>
    <t>http://www.navy.mil.kr/mbshome/mbs/navy/subview.do?id=navy_010200000000</t>
  </si>
  <si>
    <t>http://www.law.go.kr/lsOrdinAstSc.do?tabMenuId=tab2&amp;query=%ED%95%B4%EA%B5%B0</t>
  </si>
  <si>
    <t>http://www.navy.mil.kr/english/main/main.jsp</t>
    <phoneticPr fontId="30" type="noConversion"/>
  </si>
  <si>
    <t>http://www.law.go.kr/LSW/lsSc.do?tabMenuId=tab18&amp;p1=&amp;subMenu=1&amp;nwYn=1&amp;section=&amp;tabNo=&amp;query=%EA%B5%AD%EB%B0%A9%EB%B6%80%EC%99%80%20%EA%B7%B8%20%EC%86%8C%EC%86%8D%EA%B8%B0%EA%B4%80%20%EC%A7%81%EC%A0%9C#undefined</t>
  </si>
  <si>
    <t>http://www.mnd.go.kr/mbshome/mbs/mnd/subview.jsp?id=mnd_060700000000</t>
  </si>
  <si>
    <t>http://www.mnd.go.kr/mbshome/mbs/mnd/subview.jsp?id=mnd_050101000000</t>
  </si>
  <si>
    <t>http://www.mnd.go.kr/mbshome/mbs/mnd/subview.jsp?id=mnd_030200000000</t>
  </si>
  <si>
    <t>http://www.mnd.go.kr</t>
    <phoneticPr fontId="30" type="noConversion"/>
  </si>
  <si>
    <t>http://www.mnd.go.kr/user/boardList.action?boardId=I_202305&amp;siteId=mnd&amp;id=mnd_060302000000</t>
  </si>
  <si>
    <t>http://www.jcs.mil.kr/mbshome/mbs/jcs2/subview.jsp?id=jcs2_010203000000</t>
  </si>
  <si>
    <t>http://www.jcs.mil.kr</t>
    <phoneticPr fontId="30" type="noConversion"/>
  </si>
  <si>
    <t>http://www.jcs.mil.kr/mbshome/mbs/jcs2/subview.jsp?id=jcs2_030201000000</t>
  </si>
  <si>
    <t>http://www.jcs.mil.kr/mbshome/mbs/jcs2/subview.jsp?id=jcs2_010101000000</t>
  </si>
  <si>
    <t>http://www.airforce.mil.kr:8081/user/indexSub.action?codyMenuSeq=50392&amp;siteId=airforce&amp;menuUIType=sub</t>
  </si>
  <si>
    <t>http://www.law.go.kr/LSW/lsOrdinAstSc.do?tabMenuId=tab2&amp;query=%EA%B3%B5%EA%B5%B0</t>
  </si>
  <si>
    <t>https://www.dmdc.osd.mil/appj/dwp/dwp_reports.jsp</t>
    <phoneticPr fontId="30" type="noConversion"/>
  </si>
  <si>
    <t>http://www.law.go.kr/LSW/lsOrdinAstSc.do?menuId=search&amp;subMenuId=sub41&amp;tabMenuId=tab2&amp;query=%EC%9C%A1%EA%B5%B0</t>
  </si>
  <si>
    <t>http://www.navy.mil.kr/mbshome/mbs/navy/subview.do?id=navy_060501000000</t>
  </si>
  <si>
    <t>http://www.army.mil.kr/webapp/user/indexSub.do?codyMenuSeq=213410&amp;siteId=army</t>
  </si>
  <si>
    <t>http://www.mnd.go.kr/mbshome/mbs/mnd/subview.jsp?id=mnd_010302030000</t>
  </si>
  <si>
    <t>http://www.mnd.go.kr/mbshome/mbs/mnd/subview.jsp?id=mnd_060602000000</t>
  </si>
  <si>
    <t>http://www.kma.ac.kr; http://www.navy.ac.kr; http://www.airforce.ac.kr; http://www.kndu.ac.kr;</t>
    <phoneticPr fontId="30" type="noConversion"/>
  </si>
  <si>
    <t>http://www.mnd.go.kr/cop/pblictn/selectPublicationsUser.do?siteId=mnd&amp;componentId=14&amp;categoryId=21&amp;pageIndex=1&amp;id=mnd_040501000000</t>
  </si>
  <si>
    <t>http://www.mnd.go.kr/user/mnd/upload/pblictn/PBLICTNEBOOK_201705180311469090.pdf</t>
  </si>
  <si>
    <t>http://www.mnd.go.kr/mbshome/mbs/mndEN/subview.jsp?id=mndEN_030300000000</t>
    <phoneticPr fontId="30" type="noConversion"/>
  </si>
  <si>
    <t>http://www.mnd.go.kr/mbshome/mbs/mndEN/subview.jsp?id=mndEN_031100000000</t>
    <phoneticPr fontId="30" type="noConversion"/>
  </si>
  <si>
    <t>http://www.mnd.go.kr/mbshome/mbs/mndEN/subview.jsp?id=mndEN_010300000000</t>
    <phoneticPr fontId="30" type="noConversion"/>
  </si>
  <si>
    <t>http://www.mnd.go.kr/mbshome/mbs/mnd/subview.jsp?id=mnd_010200000000</t>
    <phoneticPr fontId="30" type="noConversion"/>
  </si>
  <si>
    <t>http://www.mnd.go.kr/mbshome/mbs/mndEN/jsp/history/history_view.jsp?configIdx=107759&amp;siteId=mndEN&amp;id=mndEN_010201000000</t>
    <phoneticPr fontId="30" type="noConversion"/>
  </si>
  <si>
    <t>B.1.1.</t>
    <phoneticPr fontId="30" type="noConversion"/>
  </si>
  <si>
    <t>Worldwide Press Freedom Index Scoring Baseline Score/Highest Possible Points (2014)</t>
    <phoneticPr fontId="30" type="noConversion"/>
  </si>
  <si>
    <t>Chap.5,6, appendix</t>
    <phoneticPr fontId="30" type="noConversion"/>
  </si>
  <si>
    <t>Chap. 1</t>
    <phoneticPr fontId="30" type="noConversion"/>
  </si>
  <si>
    <t>Chap. 5</t>
    <phoneticPr fontId="30" type="noConversion"/>
  </si>
  <si>
    <t>Appendix 10</t>
    <phoneticPr fontId="30" type="noConversion"/>
  </si>
  <si>
    <t>Chap. 3</t>
    <phoneticPr fontId="30" type="noConversion"/>
  </si>
  <si>
    <t>Chap. 4</t>
    <phoneticPr fontId="30" type="noConversion"/>
  </si>
  <si>
    <t>Appendix 6</t>
    <phoneticPr fontId="30" type="noConversion"/>
  </si>
  <si>
    <t>Appendix 17</t>
    <phoneticPr fontId="30" type="noConversion"/>
  </si>
  <si>
    <t>USA 2018: based on National Defense Security</t>
    <phoneticPr fontId="30" type="noConversion"/>
  </si>
  <si>
    <t>p. 8</t>
    <phoneticPr fontId="30" type="noConversion"/>
  </si>
  <si>
    <t>p. 9</t>
    <phoneticPr fontId="30" type="noConversion"/>
  </si>
  <si>
    <t>p. 9-10</t>
    <phoneticPr fontId="30" type="noConversion"/>
  </si>
  <si>
    <t>p. 6</t>
    <phoneticPr fontId="30" type="noConversion"/>
  </si>
  <si>
    <t>p. 4</t>
    <phoneticPr fontId="30" type="noConversion"/>
  </si>
  <si>
    <t>p. 4-6</t>
    <phoneticPr fontId="30" type="noConversion"/>
  </si>
  <si>
    <t>Russia 2018; Based on Russia NSS/Russia Foreign Policy Concept</t>
    <phoneticPr fontId="30" type="noConversion"/>
  </si>
  <si>
    <t>NSS p. 24</t>
    <phoneticPr fontId="30" type="noConversion"/>
  </si>
  <si>
    <t>FPC p. 7-8</t>
    <phoneticPr fontId="30" type="noConversion"/>
  </si>
  <si>
    <t>FPC p. 8</t>
    <phoneticPr fontId="30" type="noConversion"/>
  </si>
  <si>
    <t>NSS p. 4-6 / FPC 14-15</t>
    <phoneticPr fontId="30" type="noConversion"/>
  </si>
  <si>
    <t>NSS p.4-6 / FPC 14-15</t>
    <phoneticPr fontId="30" type="noConversion"/>
  </si>
  <si>
    <t>NSS p. 25 / FPC p.17-18</t>
    <phoneticPr fontId="30" type="noConversion"/>
  </si>
  <si>
    <t>NSS p. 4-6 / FPC 14-20</t>
    <phoneticPr fontId="30" type="noConversion"/>
  </si>
  <si>
    <t>NSS p. 24-25 / FPC 14-20</t>
    <phoneticPr fontId="30" type="noConversion"/>
  </si>
  <si>
    <t>FPC p.15</t>
    <phoneticPr fontId="30" type="noConversion"/>
  </si>
  <si>
    <t>http://eng.mil.ru/en/mission/practice/all.htm</t>
  </si>
  <si>
    <t>http://eng.mil.ru/en/mission/practice/all.htm</t>
    <phoneticPr fontId="30" type="noConversion"/>
  </si>
  <si>
    <t>http://eng.mil.ru/en/mission/peacekeeping_operations/more.htm?id=10336232@cmsArticle</t>
  </si>
  <si>
    <t>p. 3-4</t>
    <phoneticPr fontId="30" type="noConversion"/>
  </si>
  <si>
    <t>p. 7-10</t>
    <phoneticPr fontId="30" type="noConversion"/>
  </si>
  <si>
    <t>http://eng.mod.gov.cn/DefenseNews/2011-09/19/content_4299235.htm</t>
    <phoneticPr fontId="30" type="noConversion"/>
  </si>
  <si>
    <t>http://eng.chinamil.com.cn/china-military/node_83135.htm</t>
  </si>
  <si>
    <t>PRC 2018: Based on China's Policies on Asia-Pacific Security Cooperation / Website of Chinese Ministry of Defense</t>
    <phoneticPr fontId="30" type="noConversion"/>
  </si>
  <si>
    <t>http://eng.mod.gov.cn/news/node_48721.htm</t>
  </si>
  <si>
    <t>p. 1-4</t>
    <phoneticPr fontId="30" type="noConversion"/>
  </si>
  <si>
    <t>p. 34</t>
    <phoneticPr fontId="30" type="noConversion"/>
  </si>
  <si>
    <t>p. 35</t>
    <phoneticPr fontId="30" type="noConversion"/>
  </si>
  <si>
    <t>p. 495</t>
    <phoneticPr fontId="30" type="noConversion"/>
  </si>
  <si>
    <t>p. 497</t>
    <phoneticPr fontId="30" type="noConversion"/>
  </si>
  <si>
    <t>p. 496</t>
    <phoneticPr fontId="30" type="noConversion"/>
  </si>
  <si>
    <t>p. 389-390</t>
    <phoneticPr fontId="30" type="noConversion"/>
  </si>
  <si>
    <t>p. 424</t>
    <phoneticPr fontId="30" type="noConversion"/>
  </si>
  <si>
    <t>p. 499-510</t>
    <phoneticPr fontId="30" type="noConversion"/>
  </si>
  <si>
    <t>p. 511-513</t>
    <phoneticPr fontId="30" type="noConversion"/>
  </si>
  <si>
    <t>p. 516</t>
    <phoneticPr fontId="30" type="noConversion"/>
  </si>
  <si>
    <t>p. 463</t>
    <phoneticPr fontId="30" type="noConversion"/>
  </si>
  <si>
    <t>p. 513-514</t>
    <phoneticPr fontId="30" type="noConversion"/>
  </si>
  <si>
    <t>p. 305</t>
    <phoneticPr fontId="30" type="noConversion"/>
  </si>
  <si>
    <t>p. 423, p. 518</t>
    <phoneticPr fontId="30" type="noConversion"/>
  </si>
  <si>
    <t>p. 424-430</t>
    <phoneticPr fontId="30" type="noConversion"/>
  </si>
  <si>
    <t>p. 513</t>
    <phoneticPr fontId="30" type="noConversion"/>
  </si>
  <si>
    <t>p. 347</t>
    <phoneticPr fontId="30" type="noConversion"/>
  </si>
  <si>
    <t>DPRK 2018</t>
    <phoneticPr fontId="30" type="noConversion"/>
  </si>
  <si>
    <t>National Security Strategy 2018 Chapter 7, Sector 2</t>
  </si>
  <si>
    <t>National Security Strategy 2018 Chapter 7, Sector 2</t>
    <phoneticPr fontId="30" type="noConversion"/>
  </si>
  <si>
    <t>White Paper Chapter 4, Sector 5</t>
    <phoneticPr fontId="30" type="noConversion"/>
  </si>
  <si>
    <t>White Paper Chapter 1, Sector 3</t>
    <phoneticPr fontId="30" type="noConversion"/>
  </si>
  <si>
    <t>White Paper, p. 275</t>
    <phoneticPr fontId="30" type="noConversion"/>
  </si>
  <si>
    <t>White Paper Part.1 Chap.3 Sec 5</t>
    <phoneticPr fontId="30" type="noConversion"/>
  </si>
  <si>
    <t>http://www.mod.go.jp/e/about/answers/cyber/index.html</t>
    <phoneticPr fontId="30" type="noConversion"/>
  </si>
  <si>
    <t>White Paper Part.3 Chap.1 Sec. 2</t>
  </si>
  <si>
    <t>White Paper Part.3 Chap.1 Sec. 2</t>
    <phoneticPr fontId="30" type="noConversion"/>
  </si>
  <si>
    <t>http://www.mod.go.jp/e/about/answers/cyber/index.html, White Paper Part.3 Chap.1 Sec. 2</t>
    <phoneticPr fontId="30" type="noConversion"/>
  </si>
  <si>
    <t>White Paper Chap. 3 Sec. 6</t>
  </si>
  <si>
    <t>Doctrine on cyber security. Available at (in Russian): http://kremlin.ru/acts/bank/41460</t>
  </si>
  <si>
    <t>Military doctrine of Russian Federation. Available at (in Russian): http://static.kremlin.ru/media/events/files/41d527556bec8deb3530.pdf</t>
  </si>
  <si>
    <t>Newly established NGO unit delivering "Digital Economy" strategy. News available at (in Russian): https://data-economy.ru/news</t>
  </si>
  <si>
    <t>Strategy "Development of the Information Dociety". Available at (in Russian): http://kremlin.ru/acts/bank/41919</t>
  </si>
  <si>
    <t>Doctrine on cyber security. Available at (in Russian): http://kremlin.ru/acts/bank/41460 AND Strategy "Development of the Information Dociety". Available at (in Russian): http://kremlin.ru/acts/bank/41919</t>
  </si>
  <si>
    <t>MOSTLY CIVIL-RELATED PLANS - Program "Digital Economy". Availbale at (in Russian): http://static.government.ru/media/files/9gFM4FHj4PsB79I5v7yLVuPgu4bvR7M0.pdf AND ongoing and planned strategic national spin-off plans on various topic. Available at (in Russian): https://data-economy.ru/</t>
  </si>
  <si>
    <t>Conceptual Views on the Activity of the Russian Federation Armed Forces in Information Space. Available at (in Russian): https://info.publicintelligence.net/RU-CyberStrategy.pdf</t>
  </si>
  <si>
    <t>National forum on cyber security. Available at (in Russian): https://infoforum.ru/</t>
  </si>
  <si>
    <t xml:space="preserve">JP 3-12, Cyberspace Operations, 08 June 2018, Joint Chiefs of Staff, </t>
  </si>
  <si>
    <t>DoD Cyber Strategy Summary, 2018</t>
  </si>
  <si>
    <t>JP 3-12, Cyberspace Operations, 08 June 2018, Joint Chiefs of Staff</t>
  </si>
  <si>
    <t>Still not clear.</t>
  </si>
  <si>
    <t>2018 DoD Cyber Strategy and Cyber Posture Review</t>
  </si>
  <si>
    <t>National Cyber Incidence Response Plan, DHS, 2016</t>
  </si>
  <si>
    <t>Extreme DDoS Defense (XD3), DARPA</t>
  </si>
  <si>
    <t>JP 3-12, Cyberspace Operations, 08 June 2018, Joint Chiefs of Staff; The White House National Cyber Strategy, 2018; DoD Cyber Strategy Summary, 2018; 2018 DoD Cyber Strategy and Cyber Posture Review; National Cyber Incidence Response Plan, DHS, 2016</t>
  </si>
  <si>
    <t>China Military Power, DIA, 2019</t>
  </si>
  <si>
    <t>National Cybersecurity Strategy, Cyberspace Administration of China, 2016</t>
  </si>
  <si>
    <t>CSIS Significant Cyber Incidents</t>
  </si>
  <si>
    <t>China’s Military Strategy, whitepaper, 2015</t>
  </si>
  <si>
    <t>National Cybersecurity Strategy, Cyberspace Administration of China, 2016, China’s Military Strategy, whitepaper, 2015</t>
  </si>
  <si>
    <t>National Cybersecurity Strategy; Cyberspace Administration of China, 2016; 习近平总书记在网络安全和信息化工作座谈会上的讲话, 2016</t>
  </si>
  <si>
    <t>Is the Media Allowed to Publish Stories on Military Issues Even if Secrecy Laws are Contravened (1 for Yes, 0 for No)</t>
    <phoneticPr fontId="30" type="noConversion"/>
  </si>
  <si>
    <t>Defense Reporting</t>
    <phoneticPr fontId="30" type="noConversion"/>
  </si>
  <si>
    <t>Independence of Defense Media: (Does it pubilsh independently provided information such as breaking news?: 0: No / 1: Yes)</t>
    <phoneticPr fontId="34" type="noConversion"/>
  </si>
  <si>
    <t>Is the independence of Defense Media monitored by third-parties?</t>
    <phoneticPr fontId="34" type="noConversion"/>
  </si>
  <si>
    <t>Does it has a Broadcast System operated by Defense Ministry?</t>
    <phoneticPr fontId="34" type="noConversion"/>
  </si>
  <si>
    <t>Does it have Academic Journals about Defense Issues published by Defense Ministry?</t>
    <phoneticPr fontId="34" type="noConversion"/>
  </si>
  <si>
    <t>If yes, is it reviewed by peer?</t>
    <phoneticPr fontId="34" type="noConversion"/>
  </si>
  <si>
    <t xml:space="preserve">Does it have Academic Journals about Defense Issues Published by academic institutions? </t>
    <phoneticPr fontId="34" type="noConversion"/>
  </si>
  <si>
    <t>IF yes, are they in SSCI or any types of organization able to verify the quality of the papers?</t>
    <phoneticPr fontId="34" type="noConversion"/>
  </si>
  <si>
    <t>Are the independence of the defense media protected by law? (No: 0 / Yes: 1)</t>
    <phoneticPr fontId="34" type="noConversion"/>
  </si>
  <si>
    <t xml:space="preserve">Source of the defense media (0: Only from inside the military, or the military personnel / 1: Journalists' independent activities) </t>
    <phoneticPr fontId="34" type="noConversion"/>
  </si>
  <si>
    <t>Does mainstream media of the country have a military specialized feature?</t>
    <phoneticPr fontId="34" type="noConversion"/>
  </si>
  <si>
    <t>Are there military specialized media run by civilians?</t>
    <phoneticPr fontId="34" type="noConversion"/>
  </si>
  <si>
    <t>Almost all of mainstream media in the country has a specialized defense journalist? Is he actively working? (0: none / 0.5: Yes, but not actively / 1: Yes, and actively)</t>
    <phoneticPr fontId="34" type="noConversion"/>
  </si>
  <si>
    <t>Does mainstream media actively response to defense-related issues? (0: not at all / 0.5: yes, but weak / 1: yes, and strongly support)</t>
    <phoneticPr fontId="34" type="noConversion"/>
  </si>
  <si>
    <t>Independence of defense article (0: Only deliver the messages from the gov't / 1: using independently provided information)</t>
    <phoneticPr fontId="34" type="noConversion"/>
  </si>
  <si>
    <t>Is the Media Allowed to Publish Stories on Military Issues Even if Secrecy Laws are Contravened (0: No, 1: Yes)</t>
    <phoneticPr fontId="34" type="noConversion"/>
  </si>
  <si>
    <t>Is the volume of defense reporting significant? (0: not at all / 0.5: Yes, but weak, less than one article per week / 1: Yes, more than one article per week</t>
    <phoneticPr fontId="34" type="noConversion"/>
  </si>
  <si>
    <t>Mainstream Media</t>
    <phoneticPr fontId="30" type="noConversion"/>
  </si>
  <si>
    <t>Does it has a Social Media Account operated by the Defense Ministry and/or each force? (0: none / 0.5: only by the defense ministry / 1: by every force and defense ministry)</t>
    <phoneticPr fontId="34" type="noConversion"/>
  </si>
  <si>
    <t>The posture of the defense ministry with respect to domestic social media (0: none or negative / 1: positive or supporting)</t>
    <phoneticPr fontId="34" type="noConversion"/>
  </si>
  <si>
    <t>The posture of the defense ministry with respect to foreign social media (0: none or negative / 1: positive or supporting)</t>
    <phoneticPr fontId="34" type="noConversion"/>
  </si>
  <si>
    <t>Is there any institutionalized social media focusing on defense issues?</t>
    <phoneticPr fontId="34" type="noConversion"/>
  </si>
  <si>
    <t>Social Media</t>
    <phoneticPr fontId="30" type="noConversion"/>
  </si>
  <si>
    <t>RSF</t>
    <phoneticPr fontId="30" type="noConversion"/>
  </si>
  <si>
    <t>Overall Media</t>
    <phoneticPr fontId="30" type="noConversion"/>
  </si>
  <si>
    <t>RSF Index Score (100-RSF Score; the lower score means the higher freedom of the press)</t>
    <phoneticPr fontId="30" type="noConversion"/>
  </si>
  <si>
    <t>http://www.dema.mil.kr/web/main.do</t>
  </si>
  <si>
    <t>http://jdps.kida.re.kr/</t>
  </si>
  <si>
    <t>http://jdps.kida.re.kr/html/sub02.asp</t>
  </si>
  <si>
    <t>http://www.kris.or.kr/</t>
  </si>
  <si>
    <t>https://www.kci.go.kr/kciportal/po/search/poCitaView.kci?sereId=001467&amp;from=sereDetail</t>
  </si>
  <si>
    <t xml:space="preserve">Source of the MOD media (0: Only from inside the military, or the military personnel / 1: Journalists' independent activities) </t>
    <phoneticPr fontId="34" type="noConversion"/>
  </si>
  <si>
    <t>http://writers.chosun.com/svc/journal.html?id=yu_youngweon</t>
  </si>
  <si>
    <t>http://bemil.chosun.com/</t>
  </si>
  <si>
    <t>https://news.joins.com/mm</t>
  </si>
  <si>
    <t>Are there any popular military magazines which contains accurate military information? (0: none / 0.5: yes but inaccurate / 1: yes and accurate)</t>
    <phoneticPr fontId="34" type="noConversion"/>
  </si>
  <si>
    <t>http://bemil.chosun.com/nbrd/bbs/view.html?b_bbs_id=10044&amp;num=187473</t>
  </si>
  <si>
    <t>The quality of military magazines (0: bad / 0.5: contains surface content/ 1: contains analytical and in-depth content)</t>
    <phoneticPr fontId="34" type="noConversion"/>
  </si>
  <si>
    <t>https://www.facebook.com/MNDKOR/</t>
  </si>
  <si>
    <t>http://www.korea.kr/special/policyFocusView.do?newsId=148768899&amp;pkgId=49500579&amp;pkgSubId=&amp;pageIndex=3</t>
  </si>
  <si>
    <t>Can civilians subscribe government-operated defense media?</t>
    <phoneticPr fontId="34" type="noConversion"/>
  </si>
  <si>
    <t>Legally all the media's is protected by the law (with no specifying of media of different domains). However, self-censoring usually takes place.</t>
  </si>
  <si>
    <t>Сentral Television and Radio Studio of the Russian Ministry of Defence, main production unit of the Zvezda television channel (https://tvzvezda.ru/)</t>
  </si>
  <si>
    <t>several jornals with "Military Thought" as a major one. Full list of jornals can be found in the Russian Science Index System (www.elibrary.ru)</t>
  </si>
  <si>
    <t>http://vm.milportal.ru/avtoram/</t>
  </si>
  <si>
    <t>"Defense Law Jornal" by "Jurist Group. Full list of jornals can be found in the Russian Science Index System (www.elibrary.ru)</t>
  </si>
  <si>
    <t>Russian Citation Index, where you can see the quality of jornals and papers: https://elibrary.ru/</t>
  </si>
  <si>
    <t>Subscription: http://redstar.ru/podpiska/</t>
  </si>
  <si>
    <t>Not all the main news agencies. Some examples: https://iz.ru/rubric/armiia, https://www.mk.ru/politics/army/, https://www.gazeta.ru/army/</t>
  </si>
  <si>
    <t>Red Star</t>
  </si>
  <si>
    <t>https://www.facebook.com/mod.mil.rus/, https://vk.com/mil, https://ok.ru/mil, https://www.instagram.com/mil_ru/?hl=en, https://www.youtube.com/channel/UCQGqX5Ndpm4snE0NTjyOJnA</t>
  </si>
  <si>
    <t>Asahigumo Shimbun (ranked by Japan defense expert)</t>
    <phoneticPr fontId="30" type="noConversion"/>
  </si>
  <si>
    <t>Stars and Stripes</t>
    <phoneticPr fontId="30" type="noConversion"/>
  </si>
  <si>
    <t>First Amendant of the U.S. Constitution</t>
    <phoneticPr fontId="30" type="noConversion"/>
  </si>
  <si>
    <t>https://www.stripes.com/subscribe</t>
  </si>
  <si>
    <t>Editorials are not controlled by the DoD.</t>
    <phoneticPr fontId="30" type="noConversion"/>
  </si>
  <si>
    <t>Ombuzman system</t>
    <phoneticPr fontId="30" type="noConversion"/>
  </si>
  <si>
    <t>https://www.dma.mil/</t>
  </si>
  <si>
    <t>Navy: https://www.usni.org/magazines/proceedings</t>
    <phoneticPr fontId="30" type="noConversion"/>
  </si>
  <si>
    <t>http://www.nids.mod.go.jp/english/publication/kiyo/index.html</t>
  </si>
  <si>
    <t>http://www.nids.mod.go.jp/english/research/index.html</t>
  </si>
  <si>
    <t>Yomuiri Shimbun (http://adv.yomiuri.co.jp/m-data/english/power.html#01, Mondo Newspapers Rankings)</t>
    <phoneticPr fontId="30" type="noConversion"/>
  </si>
  <si>
    <t>http://the-japan-news.com/news/search</t>
  </si>
  <si>
    <t>MoD(https://twitter.com/modjapan_en); JGSDF(https://www.facebook.com/search/top/?q=%E9%99%B8%E4%B8%8A%E8%87%AA%E8%A1%9B%E9%9A%8A%20japan%20ground%20selfdefense%20force&amp;epa=SEARCH_BOX);JMSDF(https://www.facebook.com/JMSDF.PAO.fp/);JASDF(https://www.facebook.com/search/top/?q=%E8%88%AA%E7%A9%BA%E8%87%AA%E8%A1%9B%E9%9A%8A%20japan%20air%20selfdefense%20force&amp;epa=SEARCH_BOX)</t>
    <phoneticPr fontId="30" type="noConversion"/>
  </si>
  <si>
    <t>Lots of interactions with civilians in their social media</t>
    <phoneticPr fontId="30" type="noConversion"/>
  </si>
  <si>
    <r>
      <t xml:space="preserve">DPRK </t>
    </r>
    <r>
      <rPr>
        <b/>
        <sz val="11"/>
        <color theme="1"/>
        <rFont val="Calibri"/>
        <family val="2"/>
        <scheme val="minor"/>
      </rPr>
      <t>2018-2019</t>
    </r>
    <phoneticPr fontId="30" type="noConversion"/>
  </si>
  <si>
    <r>
      <t xml:space="preserve">Japan </t>
    </r>
    <r>
      <rPr>
        <b/>
        <sz val="11"/>
        <color theme="1"/>
        <rFont val="Calibri"/>
        <family val="2"/>
        <scheme val="minor"/>
      </rPr>
      <t>2018-2019</t>
    </r>
    <phoneticPr fontId="30" type="noConversion"/>
  </si>
  <si>
    <r>
      <t xml:space="preserve">PRC </t>
    </r>
    <r>
      <rPr>
        <b/>
        <sz val="11"/>
        <color theme="1"/>
        <rFont val="Calibri"/>
        <family val="2"/>
        <scheme val="minor"/>
      </rPr>
      <t>2018-2019</t>
    </r>
    <phoneticPr fontId="30" type="noConversion"/>
  </si>
  <si>
    <r>
      <t>ROK</t>
    </r>
    <r>
      <rPr>
        <b/>
        <sz val="11"/>
        <color theme="1"/>
        <rFont val="Calibri"/>
        <family val="2"/>
        <scheme val="minor"/>
      </rPr>
      <t xml:space="preserve"> 2018-2019</t>
    </r>
    <phoneticPr fontId="30" type="noConversion"/>
  </si>
  <si>
    <r>
      <t xml:space="preserve">Russia </t>
    </r>
    <r>
      <rPr>
        <b/>
        <sz val="11"/>
        <color theme="1"/>
        <rFont val="Calibri"/>
        <family val="2"/>
        <scheme val="minor"/>
      </rPr>
      <t>2018-2019</t>
    </r>
    <phoneticPr fontId="30" type="noConversion"/>
  </si>
  <si>
    <r>
      <t xml:space="preserve">USA </t>
    </r>
    <r>
      <rPr>
        <b/>
        <sz val="11"/>
        <color theme="1"/>
        <rFont val="Calibri"/>
        <family val="2"/>
        <scheme val="minor"/>
      </rPr>
      <t>2018-2019</t>
    </r>
    <phoneticPr fontId="30" type="noConversion"/>
  </si>
  <si>
    <t>https://www.mod.go.jp/e/d_act/index.html</t>
  </si>
  <si>
    <t>https://www.mod.go.jp/e/about/history.html</t>
  </si>
  <si>
    <t>https://www.mod.go.jp/e/d_budget/index.html</t>
  </si>
  <si>
    <t>https://www.mod.go.jp/e/publ/w_paper/</t>
  </si>
  <si>
    <t>https://www.mod.go.jp/e/about/remarks/index.html</t>
  </si>
  <si>
    <t>https://www.mod.go.jp/e/press/index.html</t>
  </si>
  <si>
    <t>https://www.mod.go.jp/e/d_act/index.html#sub01</t>
  </si>
  <si>
    <t>https://www.mod.go.jp/e/about/organization/chart_a.html</t>
  </si>
  <si>
    <t>https://www.mod.go.jp/e/publ/w_paper/index.html</t>
  </si>
  <si>
    <t>https://www.mod.go.jp/e/p_affair/misc/I_tour/index.html</t>
  </si>
  <si>
    <t>https://www.mod.go.jp/atla/en/policy/defense_equipment.html</t>
  </si>
  <si>
    <t>https://www.mod.go.jp/atla/en/policy/research_and_development.html</t>
  </si>
  <si>
    <t>https://www.mod.go.jp/e/publ/w_paper/2018.html</t>
  </si>
  <si>
    <t>https://www.mod.go.jp/e/c_us/index.html</t>
  </si>
  <si>
    <t>https://www.mod.go.jp/nda/english/</t>
  </si>
  <si>
    <t>https://japan.kantei.go.jp/98_abe/meibo/daijin/iwaya_takeshi.html</t>
  </si>
  <si>
    <t>https://www.mod.go.jp/e/about/index.html</t>
  </si>
  <si>
    <t>https://www.mod.go.jp/e/d_act/kokusai_heiwa/about.html</t>
  </si>
  <si>
    <t>https://www.mod.go.jp/e/d_act/kokusai_heiwa/list_enjo.html</t>
  </si>
  <si>
    <t>https://www.mod.go.jp/e/d_act/kokusai_heiwa/list_pko.html</t>
  </si>
  <si>
    <t>https://www.mod.go.jp/asdf/English_page/organization/formation01/index.html</t>
  </si>
  <si>
    <t>https://www.mod.go.jp/gsdf/about/structure/index.html</t>
  </si>
  <si>
    <t>https://www.mod.go.jp/msdf/en/about/org/</t>
  </si>
  <si>
    <t>https://www.mod.go.jp/msdf/equipment/</t>
  </si>
  <si>
    <t>https://www.mod.go.jp/msdf/recruit/</t>
  </si>
  <si>
    <t>https://www.mod.go.jp/msdf/recruit/reserve/</t>
  </si>
  <si>
    <t>https://www.mod.go.jp/msdf/operation/</t>
  </si>
  <si>
    <t>GSDF(https://www.mod.go.jp/gsdf/about/structure/index.html);MSDF(https://www.mod.go.jp/msdf/about/org/);ASDF(https://www.mod.go.jp/asdf/base/index.html)</t>
    <phoneticPr fontId="30" type="noConversion"/>
  </si>
  <si>
    <t>https://www.mod.go.jp/j/profile/mod_sdf/kousei/index.html</t>
  </si>
  <si>
    <t>https://www.mod.go.jp/j/approach/others/syusyoku/index.html</t>
  </si>
  <si>
    <t>http://www.militaryinstallations.dod.mil/MOS/f?p=MI:ENTRY:0</t>
    <phoneticPr fontId="30" type="noConversion"/>
  </si>
  <si>
    <t>https://www.mod.go.jp/j/approach/hyouka/index.html</t>
  </si>
  <si>
    <t>https://www.mod.go.jp/j/approach/defense/index.html</t>
  </si>
  <si>
    <t xml:space="preserve"> GSDF(https://www.mod.go.jp/gsdf/equipment/index.html); MSDF(https://www.mod.go.jp/msdf/equipment/); ASDF(https://www.mod.go.jp/asdf/equipment/index.html)</t>
    <phoneticPr fontId="30" type="noConversion"/>
  </si>
  <si>
    <t>https://www.mod.go.jp/j/approach/kokusai_heiwa/index.html</t>
  </si>
  <si>
    <t>https://www.mod.go.jp/j/approach/exchange/index.html</t>
  </si>
  <si>
    <t>https://www.mod.go.jp/j/approach/exchange/fukakusan/index.html</t>
  </si>
  <si>
    <t>https://www.mod.go.jp/j/presiding/index.html</t>
  </si>
  <si>
    <t>http://www.mod.go.jp/asdf/English_page/work/</t>
    <phoneticPr fontId="30" type="noConversion"/>
  </si>
  <si>
    <t>https://www.mod.go.jp/asdf/English_page/work/</t>
  </si>
  <si>
    <t>https://www.kantei.go.jp/jp/98_abe/meibo/fukudaijin/harada_kenji.html</t>
  </si>
  <si>
    <t>https://www.mod.go.jp/j/press/kisha/index.html</t>
  </si>
  <si>
    <t>Does it has an Defense Media established by Defense Ministry?</t>
    <phoneticPr fontId="34" type="noConversion"/>
  </si>
  <si>
    <t>Does it has an Defense Media established by army, navy, and airforce respectively?</t>
    <phoneticPr fontId="34" type="noConversion"/>
  </si>
  <si>
    <t>https://libguides.nps.edu/milpubs/jrs</t>
  </si>
  <si>
    <t xml:space="preserve"> WSJ(https://www.wsj.com/news/business/defense-aerospace)</t>
    <phoneticPr fontId="30" type="noConversion"/>
  </si>
  <si>
    <t>Various sources tell that journalists get information from their own activities</t>
    <phoneticPr fontId="30" type="noConversion"/>
  </si>
  <si>
    <t>e.g. William Arkin for NBC</t>
    <phoneticPr fontId="30" type="noConversion"/>
  </si>
  <si>
    <t>Mass media reponse to military issues ASAP</t>
    <phoneticPr fontId="30" type="noConversion"/>
  </si>
  <si>
    <t>Significant</t>
    <phoneticPr fontId="30" type="noConversion"/>
  </si>
  <si>
    <t>https://libguides.nps.edu/milpubs/jrs/nonscholarly</t>
  </si>
  <si>
    <t>in-depth</t>
    <phoneticPr fontId="30" type="noConversion"/>
  </si>
  <si>
    <t>https://www.dma.mil/Social-Media/</t>
    <phoneticPr fontId="30" type="noConversion"/>
  </si>
  <si>
    <t>https://www.facebook.com/goarmy</t>
  </si>
  <si>
    <t>https://www.mod.go.jp/j/publication/book/index.html</t>
  </si>
  <si>
    <t>https://www.mod.go.jp/j/publication/book/mamor/index.html</t>
  </si>
  <si>
    <t>Gunji Kenkyu (ranked by Japan Defense expert)</t>
    <phoneticPr fontId="30" type="noConversion"/>
  </si>
  <si>
    <t>https://www.asahi.com/topics/word/%E5%9B%BD%E9%98%B2%E7%B7%8F%E7%9C%81.html</t>
  </si>
  <si>
    <t>http://www2.jiia.or.jp/BOOK/</t>
  </si>
  <si>
    <t>http://gunken.jp/blog/</t>
  </si>
  <si>
    <t>http://wldintel.blog60.fc2.com/</t>
  </si>
  <si>
    <t xml:space="preserve">https://www.facebook.com/JUMProgram/; </t>
    <phoneticPr fontId="30" type="noConversion"/>
  </si>
  <si>
    <t>pp. 6-7</t>
    <phoneticPr fontId="30" type="noConversion"/>
  </si>
  <si>
    <t>http://undocs.org/a/73/185</t>
    <phoneticPr fontId="30" type="noConversion"/>
  </si>
  <si>
    <t>New variables have been developed in order to measure the media oversight. 17 variables are IGCC-crafted, and RSF scores are used to measure the freedom of press for the countries. In sum, IGCC-crafted variables are 15%, and RSF scores are 85% of this section.</t>
    <phoneticPr fontId="30" type="noConversion"/>
  </si>
  <si>
    <t>http://www.mod.gov.cn/topnews/index.htm</t>
  </si>
  <si>
    <t>Political Work Department of the Central Military Commission takes in charge of all defense military</t>
  </si>
  <si>
    <t>not by defense ministry directly but by its affiliated universities or research institute, such as National Defense University &amp; PLA Academy of Military Science; I treated Defense Ministry as Central Military Committee here, given that in China Defense Ministry actually has no power, http://mall.cnki.net/magazine/list.aspx?sort=2&amp;cate=F170708</t>
    <phoneticPr fontId="30" type="noConversion"/>
  </si>
  <si>
    <t>peer I read it as scholars inside universities and institutes that affiliated to CMC</t>
  </si>
  <si>
    <t xml:space="preserve"> such as Defense Technology Review &amp; World Military Affairs </t>
  </si>
  <si>
    <t>http://www.mod.gov.cn/reports/201403/wzry/2014-09/12/content_4536877.htm</t>
  </si>
  <si>
    <t>defense media is under the dual leadership of civilian &amp; military apparatus http://www.360doc.com/content/17/1026/12/20186410_698253426.shtml</t>
  </si>
  <si>
    <t>http://www.xinhuanet.com/mil/</t>
  </si>
  <si>
    <t>http://www.81.cn</t>
  </si>
  <si>
    <t>http://mall.cnki.net/magazine/list.aspx?cate=F170708</t>
  </si>
  <si>
    <t xml:space="preserve">such as Defense Technology Review &amp; World Military Affairs </t>
  </si>
  <si>
    <t>weibo accounts</t>
  </si>
  <si>
    <t>https://www.weibo.com/u/5611549371?is_hot=1</t>
  </si>
  <si>
    <t>http://www.81.cn/jsjz/2018-03/29/content_7986705.htm</t>
  </si>
  <si>
    <t>CSSCI , (E 军事 1.中国军事科学 2.军事经济研究 3.国防大学学报 4.政工导刊 5.军事史林 6.军事历史研究 7.世界军事 8. 军队政工理论研究9.南京政治学院学报) https://baike.baidu.com/item/中国核心期刊</t>
  </si>
  <si>
    <t>http://eng.mod.gov.cn/defense-policy/index.htm</t>
  </si>
  <si>
    <t>http://eng.mod.gov.cn/leadership/index.htm</t>
  </si>
  <si>
    <t>http://www.mod.gov.cn/services/node_47002.htm</t>
  </si>
  <si>
    <t>http://www.mod.gov.cn/regulatory/node_47121.htm</t>
  </si>
  <si>
    <t>http://www.mod.gov.cn/diplomacy/node_46942.htm</t>
  </si>
  <si>
    <t>http://www.mod.gov.cn/leaders/index.htm</t>
  </si>
  <si>
    <t>http://www.mod.gov.cn/education/node_46978.htm</t>
  </si>
  <si>
    <t>http://www.mod.gov.cn/jzhzt/node_47321.htm</t>
  </si>
  <si>
    <t>http://www.mod.gov.cn/regulatory/index.htm</t>
  </si>
  <si>
    <t>http://www.81.cn/gfbmap/content/2019-04/18/node_22.htm</t>
  </si>
  <si>
    <t>http://www.mod.gov.cn/info/node_47361.htm</t>
  </si>
  <si>
    <t>http://www.mod.gov.cn/topnews/node_47620.htm</t>
  </si>
  <si>
    <t>http://www.mod.gov.cn/topnews/node_47615.htm</t>
  </si>
  <si>
    <t>http://eng.mod.gov.cn/publications/2016-07/13/content_4768294.htm</t>
  </si>
  <si>
    <t>https://web.archive.org/save/http://eng.mod.gov.cn/Database/DefensePolicy/index.htm; https://web.archive.org/save/http://eng.mod.gov.cn/Database/Tech/index.htm</t>
    <phoneticPr fontId="30" type="noConversion"/>
  </si>
  <si>
    <t>http://eng.chinamil.com.cn/china-military/node_83137.htm</t>
  </si>
  <si>
    <t>http://www.mod.gov.cn/shouye/2018-03/06/content_4806088.htm</t>
  </si>
  <si>
    <t>http://eng.mod.gov.cn/publications/2016-07/13/content_4768293.htm</t>
  </si>
  <si>
    <t>http://www.mod.gov.cn/regulatory/node_47883.htm</t>
  </si>
  <si>
    <t>http://www.mod.gov.cn/info/index.htm</t>
  </si>
  <si>
    <t>http://www.mod.gov.cn/topnews/node_47612.htm</t>
  </si>
  <si>
    <t>http://www.mod.gov.cn/education/node_46977.htm</t>
  </si>
  <si>
    <t>http://eng.mod.gov.cn/services/index.htm</t>
  </si>
  <si>
    <t>http://www.mod.gov.cn/mobilization/index.htm</t>
  </si>
  <si>
    <t>http://eng.mod.gov.cn/publications/node_48468.htm</t>
  </si>
  <si>
    <t>http://eng.mod.gov.cn/publications/2016-07/13/content_4768293_2.htm</t>
  </si>
  <si>
    <t>http://www.mod.gov.cn/action/index.htm</t>
  </si>
  <si>
    <t>http://www.mod.gov.cn/power/node_47346.htm</t>
  </si>
  <si>
    <t>http://www.mod.gov.cn/lib/index.htm</t>
  </si>
  <si>
    <t>http://eng.mil.ru/en/management.htm</t>
  </si>
  <si>
    <t>http://eng.mil.ru/en/management/minister.htm?id=11445111@SD_Employee</t>
  </si>
  <si>
    <t>http://eng.mil.ru/en/management/info.htm?id=11312262@SD_Employee</t>
  </si>
  <si>
    <t>http://vuz.mil.ru/Vysshie-uchebnye-zavedeniya</t>
  </si>
  <si>
    <t>https://structure.mil.ru/structure/structuremorf.htm</t>
  </si>
  <si>
    <t>http://sc.mil.ru/social/education.htm</t>
  </si>
  <si>
    <t>http://encyclopedia.mil.ru/encyclopedia/history_department.htm</t>
  </si>
  <si>
    <t>https://doc.mil.ru/documents/quick_search.htm</t>
  </si>
  <si>
    <t>https://function.mil.ru/news_page/person.htm?id=11445111@SD_Employee&amp;ra=newsPhoto</t>
  </si>
  <si>
    <t>https://function.mil.ru/news_page/country.htm</t>
  </si>
  <si>
    <t>http://encyclopedia.mil.ru/encyclopedia/dictionary/list.htm</t>
  </si>
  <si>
    <t>http://eng.mil.ru/en/science/publications/more.htm?id=10845074@cmsArticle</t>
  </si>
  <si>
    <t>https://doc.mil.ru/documents/quick_search/more.htm?id=10363898@egNPA</t>
  </si>
  <si>
    <t>https://doc.mil.ru/documents/quick_search/more.htm?id=10363898@egNPA#txt</t>
  </si>
  <si>
    <t>https://structure.mil.ru/structure/department.htm</t>
  </si>
  <si>
    <t>https://structure.mil.ru/management.htm</t>
  </si>
  <si>
    <t>https://structure.mil.ru/structure/forces/navy/structure.htm</t>
  </si>
  <si>
    <t>https://structure.mil.ru/structure/forces/navy/weapons/submarine.htm</t>
  </si>
  <si>
    <t>https://structure.mil.ru/structure/forces/ground/structure.htm</t>
  </si>
  <si>
    <t>https://structure.mil.ru/structure/forces/vks/structure.htm</t>
  </si>
  <si>
    <t>http://mil.ru/airfields.htm</t>
  </si>
  <si>
    <t>army(https://structure.mil.ru/structure/forces/ground/weapons/motorised.htm), navy(https://structure.mil.ru/structure/forces/navy/weapons/submarine.htm)</t>
    <phoneticPr fontId="30" type="noConversion"/>
  </si>
  <si>
    <t>https://www.mil.ru</t>
    <phoneticPr fontId="30" type="noConversion"/>
  </si>
  <si>
    <t>https://letters.mil.ru/electronic_reception.htm</t>
  </si>
  <si>
    <t>https://function.mil.ru/for_media/contacts.htm</t>
  </si>
  <si>
    <t>https://web.archive.org/web/20140613043418/http://stat.doc.mil.ru/documents/quick_search/more.htm?id=11611295@egNPA; http://stat.doc.mil.ru/documents/quick_search/more.htm?id=11400260@egNPA</t>
    <phoneticPr fontId="30" type="noConversion"/>
  </si>
  <si>
    <t>https://doc.mil.ru/documents/quick_search/more.htm?id=11400260@egNPA</t>
  </si>
  <si>
    <t>https://web.archive.org/web/20140613013636/http://ens.mil.ru/science/publications/more.htm?id=10490917@cmsArticle</t>
    <phoneticPr fontId="30" type="noConversion"/>
  </si>
  <si>
    <t>http://ens.mil.ru/science/publications/more.htm?id=10490917@cmsArticle</t>
  </si>
  <si>
    <t>https://web.archive.org/web/20140613040240/http://eng.mil.ru/en/contacts.htm</t>
    <phoneticPr fontId="30" type="noConversion"/>
  </si>
  <si>
    <t>a</t>
  </si>
  <si>
    <t>DPRK 2020</t>
  </si>
  <si>
    <t>Japan 2020</t>
  </si>
  <si>
    <t>PRC 2020</t>
  </si>
  <si>
    <t>ROK 2020</t>
  </si>
  <si>
    <t>USA 2020</t>
  </si>
  <si>
    <t>Russia 2020</t>
  </si>
  <si>
    <t xml:space="preserve">Previously Utilized for  2018 Defense Transparency Index </t>
  </si>
  <si>
    <t xml:space="preserve">Current Methodology for 2020 Defense Transparency Index </t>
  </si>
  <si>
    <t>UAS 2020</t>
  </si>
  <si>
    <t>Russsia 2020</t>
  </si>
  <si>
    <t>PRC 2020; based on "China’s National Defense in the New Era" 2019</t>
  </si>
  <si>
    <t>USA 2020; Based on 2017 NSS, 2018 NDS (Summary)</t>
  </si>
  <si>
    <t>FPCRF 2, 3.e, 8, 21, 23, 25</t>
  </si>
  <si>
    <t>RNNS 28</t>
  </si>
  <si>
    <t>FPCRF 32</t>
  </si>
  <si>
    <t>FPCRF 36; RNNS 42</t>
  </si>
  <si>
    <t>FPCRF 56, 57</t>
  </si>
  <si>
    <t>FPCRF 27, RNNS 35</t>
  </si>
  <si>
    <t>RNSS Part II, FPCRF 2, 27</t>
  </si>
  <si>
    <t>RNNS 6, 25</t>
  </si>
  <si>
    <t>RNSS 10</t>
  </si>
  <si>
    <t>FPCRF 107</t>
  </si>
  <si>
    <t xml:space="preserve">Russia 2020, based on "Foreign Policy Concept of the Russian Federation" 2016 and "Russian National Security Strategy" December 2015. </t>
  </si>
  <si>
    <t>Based on Defense of Japan 2017 (Summary Digest is all that is Available for 2018 as of Sept. 2018); National Security Strategy 2014</t>
  </si>
  <si>
    <t>NSS 8, 12, 28-30</t>
  </si>
  <si>
    <t xml:space="preserve"> DoJ 2017 Part II, Chapter 2</t>
  </si>
  <si>
    <t>DoJ 2017p. 56</t>
  </si>
  <si>
    <t>Doj 2018 Digest p. 42</t>
  </si>
  <si>
    <t>DOJ 2017 part III, chapter 2</t>
  </si>
  <si>
    <t>2019 p. 32</t>
  </si>
  <si>
    <t>Based on Defense of Japan 2020</t>
  </si>
  <si>
    <t>ROK 2018; Based on Defense White Paper 2016, 2018</t>
  </si>
  <si>
    <t>DOJ 2019</t>
  </si>
  <si>
    <t>CNDNE 2019</t>
  </si>
  <si>
    <t>ROK 2020:  Based on Defense White Paper 2016, 2018</t>
  </si>
  <si>
    <t>Not a lot of movement from 2018 because only few new WP have been released. US, Russia, and ROK (and DPRK) completely unchanged. PRC had new white paper and thus was scored on that (slight imprivement). Japan has released 2 new white papers, and gained slightly (2018 had an area covered, it was assumed 2020 did since some countries are getting points for strategies form well before 2018 anyway. So Japan could only improve...which it did slightly). Note that Russia are strting to get old. SK will release 2020 WP in january 2021. US will likley release new docs end of 2021.</t>
  </si>
  <si>
    <t>https://www.defense.gov/Explore/Spotlight/National-Defense-Strategy/</t>
  </si>
  <si>
    <t>https://www.mod.go.jp/e/d_act/us/index.html#anpo</t>
  </si>
  <si>
    <t>https://www.mma.go.kr/contents.do?mc=usr0000042</t>
  </si>
  <si>
    <t>https://www.mma.go.kr/board/boardList.do?gesipan_id=13&amp;mc=usr0000138</t>
  </si>
  <si>
    <t>http://www.law.go.kr/%EB%B2%95%EB%A0%B9/%EA%B3%B5%EB%AC%B4%EC%9B%90%EB%B3%B4%EC%88%98%EA%B7%9C%EC%A0%96</t>
  </si>
  <si>
    <t>http://www.law.go.kr/LSW/lsOrdinAstSc.do?tabMenuId=tab2&amp;query=%EA%B3%B5%EA%B5%B1</t>
  </si>
  <si>
    <t>http://www.law.go.kr/LSW/lsOrdinAstSc.do?menuId=search&amp;subMenuId=sub41&amp;tabMenuId=tab2&amp;query=%EC%9C%A1%EA%B5%B1</t>
  </si>
  <si>
    <t>http://www.law.go.kr/lsOrdinAstSc.do?tabMenuId=tab2&amp;query=%ED%95%B4%EA%B5%B1</t>
  </si>
  <si>
    <t>https://www.mnd.go.kr/mbshome/mbs/mndEN/subview.jsp?id=mndEN_030200000000</t>
  </si>
  <si>
    <t>http://eng.mil.ru/en/news_page/country/more.htm?id=12306287@egNews</t>
  </si>
  <si>
    <t>PRC 2019</t>
  </si>
  <si>
    <t>http://eng.mod.gov.cn/publications/node_48467.htm</t>
  </si>
  <si>
    <t>https://rsf.org/en/ranking_table</t>
  </si>
  <si>
    <t>108^</t>
  </si>
  <si>
    <t>^Denotes question no longer used in Open Budget Index 2019, data from Open Budget Index 2017 used.*Denotes question no longer used in Open Budget Index 2017 or 2019, data from Open Budget Index 2012 used.**Denotes question no longer used in Open Budget Index 2012, data from Open Budget Index 2010 used.</t>
  </si>
  <si>
    <t>115^</t>
  </si>
  <si>
    <t>116^</t>
  </si>
  <si>
    <t>122^</t>
  </si>
  <si>
    <t>OBI/GDACI 2020 Question No.^</t>
  </si>
  <si>
    <t>136^</t>
  </si>
  <si>
    <t>118^</t>
  </si>
  <si>
    <t>110^</t>
  </si>
  <si>
    <t>^*Denotes question no longer used in Open Budget Index 2019, data from Open Budget Index 2017 used.*Denotes question no longer used in Open Budget Index 2017, data from Open Budget Index 2012 used, **Correction from 2012 Index, ***Numbers from 2014 Report Used</t>
  </si>
  <si>
    <t>USA 2020: based on National Defense Security</t>
  </si>
  <si>
    <t>p. 499-511</t>
  </si>
  <si>
    <t>p. 496</t>
  </si>
  <si>
    <t>p. 423, p. 519</t>
  </si>
  <si>
    <t>p. 425</t>
  </si>
  <si>
    <t>p. 424-431</t>
  </si>
  <si>
    <t>p. 464</t>
  </si>
  <si>
    <t>p. 513-515</t>
  </si>
  <si>
    <t>Japan 2018: Based on defense white paper 2017</t>
  </si>
  <si>
    <t>Japan 2020: Based on defense white paper 2017</t>
  </si>
  <si>
    <t>NSS p.4-6 / FPC 14-16</t>
  </si>
  <si>
    <t>NSS p. 25</t>
  </si>
  <si>
    <t>NSS p. 24-25 / FPC 14-21</t>
  </si>
  <si>
    <t>NSS p. 25 / FPC p.17-19</t>
  </si>
  <si>
    <t>FPC p.16</t>
  </si>
  <si>
    <t>FPC p. 7-9</t>
  </si>
  <si>
    <t>Russia 2020; Based on Russia NSS/Russia Foreign Policy Concept</t>
  </si>
  <si>
    <t>Chap. 5</t>
  </si>
  <si>
    <t>Appendix 18</t>
  </si>
  <si>
    <t>ROK 2020: Based on Defense White Paper 2016, 2018</t>
  </si>
  <si>
    <t>ROK 2018: Based on Defense White Paper 2016, 2018</t>
  </si>
  <si>
    <t>PRC 2020: Based on China's Policies on Asia-Pacific Security Cooperation / Website of Chinese Ministry of Defense/ 2019 White Paper</t>
  </si>
  <si>
    <t>p. 3-4 (APSC)</t>
  </si>
  <si>
    <t>p. 4 (APSC)</t>
  </si>
  <si>
    <t>p. 1-4 (APSC)</t>
  </si>
  <si>
    <t>p. 4-6 (APSC)</t>
  </si>
  <si>
    <t>p. 7-10 (APSC)</t>
  </si>
  <si>
    <t>p. 6 (APSC)</t>
  </si>
  <si>
    <t>p. 6  (APSC)</t>
  </si>
  <si>
    <t xml:space="preserve"> https://www.defense.gov/Explore/Features/story/Article/1684641/alliances-vs-partnerships/</t>
  </si>
  <si>
    <t xml:space="preserve"> https://www.defense.gov/Explore/Features/story/Article/1656016/national-defense-strategy-alliances-and-partnerships/</t>
  </si>
  <si>
    <t>https://www.defense.gov/Explore/News/Article/Article/1250003/us-forces-work-with-partners-in-numerous-military-exercises/</t>
  </si>
  <si>
    <t>https://www.eur.army.mil/Exercises/</t>
  </si>
  <si>
    <t xml:space="preserve"> https://www.dsca.mil/programs/international-military-education-training-imet</t>
  </si>
  <si>
    <t xml:space="preserve"> https://www.dsca.mil/major-arms-sales</t>
  </si>
  <si>
    <t>https://www.dsca.mil/major-arms-sales</t>
  </si>
  <si>
    <t>https://policy.defense.gov/OUSDP-Offices/ASD-for-International-Security-Affairs/</t>
  </si>
  <si>
    <t>Note that ROK and Russian scores did not change because new strategic documents have not come out since last DTI update. Big upgrade in US score is really just due to acounintg for info on website (not just white paper)--which we allow for all the other countries.</t>
  </si>
  <si>
    <t>https://www.unroca.org/</t>
  </si>
  <si>
    <t>https://www.un.org/disarmament/convarms/nldu/</t>
  </si>
  <si>
    <t>http://www.un-arm.org/Milex/Home.aspx</t>
  </si>
  <si>
    <t>Note that the expenditure database online is currently not functioning (http://www.un-arm.org/Milex/Home.aspx). While not the fault of the states themselves, it still leads to a reduction in transparency overall. Thus a value of "0" has been applied to all parties (which can be updated if website starts working again).</t>
  </si>
  <si>
    <t>National Security Strategy 2018 Chapter 7, Sector 1</t>
  </si>
  <si>
    <t>White Paper, p. 274</t>
  </si>
  <si>
    <t>White Paper Chapter 4, Sector 4</t>
  </si>
  <si>
    <t>White Paper Chap. 3 Sec. 5</t>
  </si>
  <si>
    <t>White Paper 2020 Part.1 Chap.3 Sec 3</t>
  </si>
  <si>
    <t>http://www.mod.go.jp/e/about/answers/cyber/index.html, White Paper Part.3 Chap.1 Sec. 1</t>
  </si>
  <si>
    <t>National Cybersecurity Strategy, Cyberspace Administration of China, 2016, China’s Military Strategy, whitepaper, 2014</t>
  </si>
  <si>
    <t>National Cybersecurity Strategy; Cyberspace Administration of China, 2016; 习近平总书记在网络安全和信息化工作座谈会上的讲话, 2015</t>
  </si>
  <si>
    <t>China’s Military Strategy, whitepaper, 2014</t>
  </si>
  <si>
    <t>National Cybersecurity Strategy, Cyberspace Administration of China, 2015</t>
  </si>
  <si>
    <t>2019 Defense White Paper</t>
  </si>
  <si>
    <t>Doctrine on cyber security. Available at (in Russian): http://kremlin.ru/acts/bank/41459</t>
  </si>
  <si>
    <t>Strategy "Development of the Information Dociety". Available at (in Russian): http://kremlin.ru/acts/bank/41918</t>
  </si>
  <si>
    <t>Doctrine on cyber security. Available at (in Russian): http://kremlin.ru/acts/bank/41460 AND Strategy "Development of the Information Dociety". Available at (in Russian): http://kremlin.ru/acts/bank/41918</t>
  </si>
  <si>
    <t>Note that the scores for USA and ROK stayed the same as 2018 DTI because the strategic guideance has not yet been updated (but is still "fresh"). Russian scores likewise have not changed because sources for 18/19 DTI were in Russian are are still "fresh" enough. Nothing of subtance in English was found.</t>
  </si>
  <si>
    <r>
      <t xml:space="preserve">USA </t>
    </r>
    <r>
      <rPr>
        <b/>
        <sz val="11"/>
        <color theme="1"/>
        <rFont val="Calibri"/>
        <family val="2"/>
        <scheme val="minor"/>
      </rPr>
      <t>2020</t>
    </r>
  </si>
  <si>
    <r>
      <t xml:space="preserve">Japan </t>
    </r>
    <r>
      <rPr>
        <b/>
        <sz val="11"/>
        <color theme="1"/>
        <rFont val="Calibri"/>
        <family val="2"/>
        <scheme val="minor"/>
      </rPr>
      <t>2020</t>
    </r>
  </si>
  <si>
    <r>
      <t xml:space="preserve">PRC </t>
    </r>
    <r>
      <rPr>
        <b/>
        <sz val="11"/>
        <color theme="1"/>
        <rFont val="Calibri"/>
        <family val="2"/>
        <scheme val="minor"/>
      </rPr>
      <t>2020</t>
    </r>
  </si>
  <si>
    <r>
      <t>ROK</t>
    </r>
    <r>
      <rPr>
        <b/>
        <sz val="11"/>
        <color theme="1"/>
        <rFont val="Calibri"/>
        <family val="2"/>
        <scheme val="minor"/>
      </rPr>
      <t xml:space="preserve"> 2020</t>
    </r>
  </si>
  <si>
    <r>
      <t xml:space="preserve">Russia </t>
    </r>
    <r>
      <rPr>
        <b/>
        <sz val="11"/>
        <color theme="1"/>
        <rFont val="Calibri"/>
        <family val="2"/>
        <scheme val="minor"/>
      </rPr>
      <t>2020</t>
    </r>
  </si>
  <si>
    <r>
      <t xml:space="preserve">ROK </t>
    </r>
    <r>
      <rPr>
        <b/>
        <sz val="11"/>
        <color theme="1"/>
        <rFont val="Calibri"/>
        <family val="2"/>
        <scheme val="minor"/>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</si>
</sst>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E+00"/>
    <numFmt numFmtId="166" formatCode="0.000"/>
  </numFmts>
  <fonts count="3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u/>
      <sz val="11"/>
      <color indexed="12"/>
      <name val="Calibri"/>
      <family val="2"/>
    </font>
    <font>
      <u/>
      <sz val="11"/>
      <color theme="11"/>
      <name val="Calibri"/>
      <family val="2"/>
      <scheme val="minor"/>
    </font>
    <font>
      <sz val="11"/>
      <name val="Calibri"/>
      <family val="2"/>
    </font>
    <font>
      <sz val="11"/>
      <color rgb="FF000000"/>
      <name val="Calibri"/>
      <family val="2"/>
      <scheme val="minor"/>
    </font>
    <font>
      <sz val="11"/>
      <name val="Calibri"/>
      <family val="2"/>
    </font>
    <font>
      <sz val="10"/>
      <color rgb="FF000000"/>
      <name val="Calibri"/>
      <family val="2"/>
      <scheme val="minor"/>
    </font>
    <font>
      <b/>
      <sz val="12"/>
      <color rgb="FF000000"/>
      <name val="Calibri"/>
      <family val="2"/>
      <scheme val="minor"/>
    </font>
    <font>
      <sz val="12"/>
      <color theme="1"/>
      <name val="宋体"/>
      <family val="2"/>
      <charset val="134"/>
    </font>
    <font>
      <u/>
      <sz val="12"/>
      <color theme="10"/>
      <name val="Calibri"/>
      <family val="2"/>
    </font>
    <font>
      <b/>
      <sz val="11"/>
      <name val="Calibri"/>
      <family val="2"/>
      <scheme val="minor"/>
    </font>
    <font>
      <i/>
      <sz val="11"/>
      <name val="Calibri"/>
      <family val="2"/>
      <scheme val="minor"/>
    </font>
    <font>
      <sz val="12"/>
      <color theme="1"/>
      <name val="Calibri"/>
      <family val="2"/>
    </font>
    <font>
      <u/>
      <sz val="11"/>
      <color indexed="12"/>
      <name val="Calibri"/>
      <family val="2"/>
      <scheme val="minor"/>
    </font>
    <font>
      <b/>
      <sz val="10"/>
      <color theme="1"/>
      <name val="Calibri"/>
      <family val="2"/>
      <scheme val="minor"/>
    </font>
    <font>
      <sz val="11"/>
      <color theme="1"/>
      <name val="Calibri"/>
      <family val="2"/>
    </font>
    <font>
      <b/>
      <sz val="14"/>
      <color theme="1"/>
      <name val="Calibri"/>
      <family val="2"/>
      <scheme val="minor"/>
    </font>
    <font>
      <sz val="12"/>
      <color rgb="FF000000"/>
      <name val="Calibri"/>
      <family val="2"/>
      <scheme val="minor"/>
    </font>
    <font>
      <sz val="11"/>
      <name val="Calibri"/>
      <family val="2"/>
      <scheme val="minor"/>
    </font>
    <font>
      <sz val="11"/>
      <color rgb="FF000000"/>
      <name val="Calibri"/>
      <family val="2"/>
    </font>
    <font>
      <i/>
      <u/>
      <sz val="10"/>
      <color theme="1"/>
      <name val="Calibri"/>
      <family val="2"/>
      <scheme val="minor"/>
    </font>
    <font>
      <sz val="14"/>
      <color rgb="FF006621"/>
      <name val="Arial"/>
      <family val="2"/>
    </font>
    <font>
      <sz val="8"/>
      <name val="Calibri"/>
      <family val="3"/>
      <charset val="129"/>
      <scheme val="minor"/>
    </font>
    <font>
      <b/>
      <sz val="11"/>
      <color theme="1"/>
      <name val="Calibri"/>
      <family val="2"/>
      <charset val="129"/>
      <scheme val="minor"/>
    </font>
    <font>
      <sz val="11"/>
      <color theme="1"/>
      <name val="Calibri"/>
      <family val="2"/>
      <charset val="129"/>
      <scheme val="minor"/>
    </font>
    <font>
      <b/>
      <sz val="11"/>
      <color rgb="FF000000"/>
      <name val="Calibri"/>
      <family val="2"/>
      <charset val="129"/>
      <scheme val="minor"/>
    </font>
    <font>
      <sz val="8"/>
      <name val="Calibri"/>
      <family val="2"/>
      <charset val="129"/>
      <scheme val="minor"/>
    </font>
    <font>
      <sz val="10"/>
      <color theme="1"/>
      <name val="Calibri"/>
      <family val="2"/>
      <charset val="129"/>
      <scheme val="minor"/>
    </font>
    <font>
      <sz val="12"/>
      <color theme="10"/>
      <name val="Calibri"/>
      <family val="2"/>
    </font>
  </fonts>
  <fills count="42">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gradientFill degree="135">
        <stop position="0">
          <color theme="0"/>
        </stop>
        <stop position="1">
          <color rgb="FFFF0000"/>
        </stop>
      </gradientFill>
    </fill>
    <fill>
      <gradientFill degree="270">
        <stop position="0">
          <color rgb="FFFFFF00"/>
        </stop>
        <stop position="1">
          <color rgb="FFFF0000"/>
        </stop>
      </gradientFill>
    </fill>
    <fill>
      <gradientFill degree="315">
        <stop position="0">
          <color theme="4" tint="-0.49803155613879818"/>
        </stop>
        <stop position="1">
          <color theme="6" tint="-0.25098422193060094"/>
        </stop>
      </gradientFill>
    </fill>
    <fill>
      <gradientFill degree="45">
        <stop position="0">
          <color rgb="FFFF0000"/>
        </stop>
        <stop position="1">
          <color rgb="FF0070C0"/>
        </stop>
      </gradientFill>
    </fill>
    <fill>
      <gradientFill degree="135">
        <stop position="0">
          <color theme="0"/>
        </stop>
        <stop position="1">
          <color theme="4"/>
        </stop>
      </gradientFill>
    </fill>
    <fill>
      <patternFill patternType="solid">
        <fgColor theme="3" tint="0.59999389629810485"/>
        <bgColor indexed="64"/>
      </patternFill>
    </fill>
    <fill>
      <patternFill patternType="solid">
        <fgColor theme="5" tint="0.39997558519241921"/>
        <bgColor indexed="64"/>
      </patternFill>
    </fill>
    <fill>
      <patternFill patternType="solid">
        <fgColor theme="8" tint="0.59999389629810485"/>
        <bgColor indexed="64"/>
      </patternFill>
    </fill>
    <fill>
      <gradientFill degree="90">
        <stop position="0">
          <color theme="0"/>
        </stop>
        <stop position="1">
          <color rgb="FFFF0000"/>
        </stop>
      </gradientFill>
    </fill>
    <fill>
      <gradientFill degree="135">
        <stop position="0">
          <color rgb="FFFFFF00"/>
        </stop>
        <stop position="1">
          <color rgb="FFFF0000"/>
        </stop>
      </gradientFill>
    </fill>
    <fill>
      <gradientFill degree="135">
        <stop position="0">
          <color rgb="FF00B050"/>
        </stop>
        <stop position="1">
          <color theme="4"/>
        </stop>
      </gradientFill>
    </fill>
    <fill>
      <gradientFill degree="90">
        <stop position="0">
          <color rgb="FFFF0000"/>
        </stop>
        <stop position="1">
          <color theme="4"/>
        </stop>
      </gradient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bgColor auto="1"/>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4F81BD"/>
        <bgColor rgb="FF000000"/>
      </patternFill>
    </fill>
    <fill>
      <patternFill patternType="solid">
        <fgColor rgb="FFEEECE1"/>
        <bgColor rgb="FF000000"/>
      </patternFill>
    </fill>
    <fill>
      <patternFill patternType="solid">
        <fgColor theme="2"/>
        <bgColor rgb="FF000000"/>
      </patternFill>
    </fill>
    <fill>
      <gradientFill degree="135">
        <stop position="0">
          <color theme="0" tint="-0.1490218817712943"/>
        </stop>
        <stop position="1">
          <color theme="1" tint="0.1490218817712943"/>
        </stop>
      </gradientFill>
    </fill>
    <fill>
      <patternFill patternType="solid">
        <fgColor theme="0" tint="-0.249977111117893"/>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C4BD97"/>
        <bgColor rgb="FF000000"/>
      </patternFill>
    </fill>
    <fill>
      <patternFill patternType="solid">
        <fgColor rgb="FFC4BD97"/>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529">
    <xf numFmtId="0" fontId="0"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922">
    <xf numFmtId="0" fontId="0" fillId="0" borderId="0" xfId="0"/>
    <xf numFmtId="0" fontId="5" fillId="2" borderId="0" xfId="0" applyFont="1" applyFill="1" applyAlignment="1">
      <alignment horizontal="left"/>
    </xf>
    <xf numFmtId="0" fontId="6" fillId="2" borderId="0" xfId="0" applyFont="1" applyFill="1" applyAlignment="1">
      <alignment horizontal="right" vertical="center" wrapText="1"/>
    </xf>
    <xf numFmtId="0" fontId="6" fillId="2" borderId="0" xfId="0" applyFont="1" applyFill="1" applyAlignment="1">
      <alignment vertical="center" wrapText="1"/>
    </xf>
    <xf numFmtId="0" fontId="5" fillId="2" borderId="0" xfId="0" applyFont="1" applyFill="1" applyAlignment="1">
      <alignment horizontal="left" wrapText="1"/>
    </xf>
    <xf numFmtId="0" fontId="5" fillId="0" borderId="0" xfId="0" applyFont="1" applyAlignment="1">
      <alignment horizontal="left"/>
    </xf>
    <xf numFmtId="0" fontId="6" fillId="4" borderId="1" xfId="0" applyFont="1" applyFill="1" applyBorder="1" applyAlignment="1">
      <alignment horizontal="right" vertical="center" wrapText="1"/>
    </xf>
    <xf numFmtId="0" fontId="6" fillId="4" borderId="1" xfId="0" applyFont="1" applyFill="1" applyBorder="1" applyAlignment="1">
      <alignment vertical="center" wrapText="1"/>
    </xf>
    <xf numFmtId="0" fontId="6" fillId="5" borderId="1" xfId="0" applyFont="1" applyFill="1" applyBorder="1" applyAlignment="1">
      <alignment horizontal="right" vertical="center" wrapText="1"/>
    </xf>
    <xf numFmtId="0" fontId="6" fillId="5" borderId="1" xfId="0" applyFont="1" applyFill="1" applyBorder="1" applyAlignment="1">
      <alignment vertical="center" wrapText="1"/>
    </xf>
    <xf numFmtId="0" fontId="6" fillId="0" borderId="0" xfId="0" applyFont="1" applyAlignment="1">
      <alignment vertical="center" wrapText="1"/>
    </xf>
    <xf numFmtId="0" fontId="5" fillId="0" borderId="0" xfId="0" applyFont="1" applyFill="1" applyAlignment="1">
      <alignment horizontal="left" wrapText="1"/>
    </xf>
    <xf numFmtId="0" fontId="0" fillId="2" borderId="0" xfId="0" applyFill="1"/>
    <xf numFmtId="0" fontId="0" fillId="7" borderId="1" xfId="0" applyFill="1" applyBorder="1"/>
    <xf numFmtId="0" fontId="0" fillId="10" borderId="1" xfId="0" applyFill="1" applyBorder="1" applyAlignment="1">
      <alignment textRotation="90"/>
    </xf>
    <xf numFmtId="0" fontId="0" fillId="14" borderId="1" xfId="0" applyFill="1" applyBorder="1" applyAlignment="1">
      <alignment textRotation="90"/>
    </xf>
    <xf numFmtId="0" fontId="0" fillId="15" borderId="2" xfId="0" applyFill="1" applyBorder="1"/>
    <xf numFmtId="0" fontId="0" fillId="3" borderId="4" xfId="0" applyFill="1" applyBorder="1"/>
    <xf numFmtId="0" fontId="0" fillId="3" borderId="1" xfId="0" applyFill="1" applyBorder="1"/>
    <xf numFmtId="0" fontId="0" fillId="15" borderId="6" xfId="0" applyFill="1" applyBorder="1"/>
    <xf numFmtId="0" fontId="0" fillId="16" borderId="2" xfId="0" applyFill="1" applyBorder="1"/>
    <xf numFmtId="0" fontId="0" fillId="16" borderId="6" xfId="0" applyFill="1" applyBorder="1"/>
    <xf numFmtId="0" fontId="0" fillId="5" borderId="2" xfId="0" applyFill="1" applyBorder="1"/>
    <xf numFmtId="0" fontId="0" fillId="5" borderId="6" xfId="0" applyFill="1" applyBorder="1"/>
    <xf numFmtId="0" fontId="0" fillId="17" borderId="2" xfId="0" applyFill="1" applyBorder="1"/>
    <xf numFmtId="0" fontId="0" fillId="17" borderId="6" xfId="0" applyFill="1" applyBorder="1"/>
    <xf numFmtId="0" fontId="0" fillId="6" borderId="2" xfId="0" applyFill="1" applyBorder="1"/>
    <xf numFmtId="0" fontId="0" fillId="6" borderId="6" xfId="0" applyFill="1" applyBorder="1"/>
    <xf numFmtId="0" fontId="0" fillId="6" borderId="9" xfId="0" applyFill="1" applyBorder="1"/>
    <xf numFmtId="0" fontId="0" fillId="12" borderId="1" xfId="0" applyFill="1" applyBorder="1" applyAlignment="1">
      <alignment horizontal="left" wrapText="1"/>
    </xf>
    <xf numFmtId="0" fontId="0" fillId="3" borderId="1" xfId="0" applyFill="1" applyBorder="1" applyAlignment="1">
      <alignment horizontal="left" wrapText="1"/>
    </xf>
    <xf numFmtId="0" fontId="0" fillId="15" borderId="9" xfId="0" applyFill="1" applyBorder="1"/>
    <xf numFmtId="0" fontId="0" fillId="5" borderId="9" xfId="0" applyFill="1" applyBorder="1"/>
    <xf numFmtId="0" fontId="0" fillId="2" borderId="0" xfId="0" applyFill="1" applyAlignment="1"/>
    <xf numFmtId="0" fontId="0" fillId="2" borderId="0" xfId="0" applyFill="1" applyAlignment="1">
      <alignment wrapText="1"/>
    </xf>
    <xf numFmtId="0" fontId="0" fillId="22" borderId="2" xfId="0" applyFill="1" applyBorder="1"/>
    <xf numFmtId="0" fontId="0" fillId="22" borderId="1" xfId="0" applyFill="1" applyBorder="1" applyAlignment="1"/>
    <xf numFmtId="0" fontId="0" fillId="8" borderId="1" xfId="0" applyFill="1" applyBorder="1" applyAlignment="1"/>
    <xf numFmtId="0" fontId="0" fillId="8" borderId="1" xfId="0" applyFill="1" applyBorder="1" applyAlignment="1">
      <alignment wrapText="1"/>
    </xf>
    <xf numFmtId="0" fontId="0" fillId="22" borderId="6" xfId="0" applyFill="1" applyBorder="1"/>
    <xf numFmtId="0" fontId="0" fillId="22" borderId="9" xfId="0" applyFill="1" applyBorder="1"/>
    <xf numFmtId="0" fontId="0" fillId="23" borderId="2" xfId="0" applyFill="1" applyBorder="1"/>
    <xf numFmtId="0" fontId="0" fillId="23" borderId="1" xfId="0" applyFill="1" applyBorder="1" applyAlignment="1"/>
    <xf numFmtId="0" fontId="0" fillId="23" borderId="6" xfId="0" applyFill="1" applyBorder="1"/>
    <xf numFmtId="0" fontId="0" fillId="23" borderId="9" xfId="0" applyFill="1" applyBorder="1"/>
    <xf numFmtId="0" fontId="0" fillId="9" borderId="2" xfId="0" applyFill="1" applyBorder="1"/>
    <xf numFmtId="0" fontId="0" fillId="9" borderId="1" xfId="0" applyFill="1" applyBorder="1" applyAlignment="1"/>
    <xf numFmtId="0" fontId="0" fillId="9" borderId="6" xfId="0" applyFill="1" applyBorder="1"/>
    <xf numFmtId="0" fontId="0" fillId="9" borderId="9" xfId="0" applyFill="1" applyBorder="1"/>
    <xf numFmtId="0" fontId="0" fillId="24" borderId="2" xfId="0" applyFill="1" applyBorder="1"/>
    <xf numFmtId="0" fontId="0" fillId="24" borderId="1" xfId="0" applyFill="1" applyBorder="1" applyAlignment="1"/>
    <xf numFmtId="0" fontId="0" fillId="24" borderId="6" xfId="0" applyFill="1" applyBorder="1"/>
    <xf numFmtId="0" fontId="0" fillId="24" borderId="9" xfId="0" applyFill="1" applyBorder="1"/>
    <xf numFmtId="0" fontId="0" fillId="25" borderId="2" xfId="0" applyFill="1" applyBorder="1"/>
    <xf numFmtId="0" fontId="0" fillId="25" borderId="1" xfId="0" applyFill="1" applyBorder="1" applyAlignment="1"/>
    <xf numFmtId="0" fontId="0" fillId="25" borderId="6" xfId="0" applyFill="1" applyBorder="1"/>
    <xf numFmtId="0" fontId="0" fillId="25" borderId="9" xfId="0" applyFill="1" applyBorder="1"/>
    <xf numFmtId="0" fontId="0" fillId="26" borderId="2" xfId="0" applyFill="1" applyBorder="1"/>
    <xf numFmtId="0" fontId="0" fillId="26" borderId="1" xfId="0" applyFill="1" applyBorder="1" applyAlignment="1"/>
    <xf numFmtId="0" fontId="0" fillId="26" borderId="6" xfId="0" applyFill="1" applyBorder="1"/>
    <xf numFmtId="0" fontId="0" fillId="27" borderId="2" xfId="0" applyFill="1" applyBorder="1"/>
    <xf numFmtId="0" fontId="0" fillId="27" borderId="1" xfId="0" applyFill="1" applyBorder="1" applyAlignment="1"/>
    <xf numFmtId="0" fontId="0" fillId="27" borderId="9" xfId="0" applyFill="1" applyBorder="1"/>
    <xf numFmtId="0" fontId="0" fillId="8" borderId="2" xfId="0" applyFill="1" applyBorder="1"/>
    <xf numFmtId="0" fontId="0" fillId="8" borderId="6" xfId="0" applyFill="1" applyBorder="1"/>
    <xf numFmtId="0" fontId="0" fillId="8" borderId="9" xfId="0" applyFill="1" applyBorder="1"/>
    <xf numFmtId="0" fontId="0" fillId="0" borderId="0" xfId="0" applyAlignment="1"/>
    <xf numFmtId="0" fontId="0" fillId="0" borderId="0" xfId="0" applyAlignment="1">
      <alignment wrapText="1"/>
    </xf>
    <xf numFmtId="0" fontId="0" fillId="2" borderId="0" xfId="0" applyFill="1" applyAlignment="1">
      <alignment horizontal="left" vertical="top"/>
    </xf>
    <xf numFmtId="0" fontId="0" fillId="0" borderId="0" xfId="0" applyAlignment="1">
      <alignment horizontal="left" vertical="top"/>
    </xf>
    <xf numFmtId="0" fontId="0" fillId="23" borderId="1" xfId="0" applyFont="1" applyFill="1" applyBorder="1" applyAlignment="1">
      <alignment vertical="top" wrapText="1"/>
    </xf>
    <xf numFmtId="0" fontId="0" fillId="3" borderId="1" xfId="0" applyFill="1" applyBorder="1" applyAlignment="1">
      <alignment horizontal="right"/>
    </xf>
    <xf numFmtId="0" fontId="0" fillId="22" borderId="1" xfId="0" applyFont="1" applyFill="1" applyBorder="1" applyAlignment="1">
      <alignment vertical="top" wrapText="1"/>
    </xf>
    <xf numFmtId="0" fontId="0" fillId="26" borderId="1" xfId="0" applyFont="1" applyFill="1" applyBorder="1" applyAlignment="1">
      <alignment vertical="top" wrapText="1"/>
    </xf>
    <xf numFmtId="0" fontId="6" fillId="24" borderId="1" xfId="0" applyFont="1" applyFill="1" applyBorder="1" applyAlignment="1">
      <alignment horizontal="center" vertical="center" wrapText="1"/>
    </xf>
    <xf numFmtId="0" fontId="0" fillId="28" borderId="0" xfId="0" applyFill="1" applyAlignment="1"/>
    <xf numFmtId="0" fontId="6" fillId="23" borderId="2" xfId="0" applyFont="1" applyFill="1" applyBorder="1" applyAlignment="1">
      <alignment horizontal="center" vertical="center" wrapText="1"/>
    </xf>
    <xf numFmtId="0" fontId="0" fillId="23" borderId="2" xfId="0" applyFont="1" applyFill="1" applyBorder="1" applyAlignment="1">
      <alignment horizontal="left" vertical="top" wrapText="1"/>
    </xf>
    <xf numFmtId="0" fontId="6" fillId="26" borderId="3" xfId="0" applyFont="1" applyFill="1" applyBorder="1" applyAlignment="1">
      <alignment horizontal="center" vertical="center" wrapText="1"/>
    </xf>
    <xf numFmtId="0" fontId="0" fillId="26" borderId="2" xfId="0" applyFont="1" applyFill="1" applyBorder="1" applyAlignment="1">
      <alignment horizontal="left" vertical="top" wrapText="1"/>
    </xf>
    <xf numFmtId="0" fontId="0" fillId="3" borderId="4" xfId="0" applyFill="1" applyBorder="1" applyAlignment="1">
      <alignment wrapText="1"/>
    </xf>
    <xf numFmtId="0" fontId="0" fillId="3" borderId="1" xfId="0" applyFill="1" applyBorder="1" applyAlignment="1">
      <alignment wrapText="1"/>
    </xf>
    <xf numFmtId="0" fontId="0" fillId="29" borderId="2" xfId="0" applyFill="1" applyBorder="1"/>
    <xf numFmtId="0" fontId="0" fillId="29" borderId="6" xfId="0" applyFill="1" applyBorder="1"/>
    <xf numFmtId="0" fontId="0" fillId="29" borderId="9" xfId="0" applyFill="1" applyBorder="1"/>
    <xf numFmtId="0" fontId="0" fillId="30" borderId="2" xfId="0" applyFill="1" applyBorder="1"/>
    <xf numFmtId="0" fontId="0" fillId="30" borderId="6" xfId="0" applyFill="1" applyBorder="1"/>
    <xf numFmtId="0" fontId="0" fillId="30" borderId="9" xfId="0" applyFill="1" applyBorder="1"/>
    <xf numFmtId="0" fontId="0" fillId="3" borderId="1" xfId="0" applyFill="1" applyBorder="1" applyAlignment="1"/>
    <xf numFmtId="0" fontId="0" fillId="31" borderId="1" xfId="0" applyFill="1" applyBorder="1"/>
    <xf numFmtId="0" fontId="0" fillId="32" borderId="1" xfId="0" applyFill="1" applyBorder="1"/>
    <xf numFmtId="0" fontId="0" fillId="27" borderId="3" xfId="0" applyFill="1" applyBorder="1"/>
    <xf numFmtId="0" fontId="0" fillId="27" borderId="5" xfId="0" applyFill="1" applyBorder="1"/>
    <xf numFmtId="0" fontId="0" fillId="2" borderId="0" xfId="0" applyFill="1" applyBorder="1" applyAlignment="1">
      <alignment horizontal="center"/>
    </xf>
    <xf numFmtId="0" fontId="0" fillId="2" borderId="0" xfId="0" applyFill="1" applyAlignment="1">
      <alignment horizontal="center"/>
    </xf>
    <xf numFmtId="0" fontId="0" fillId="13" borderId="1" xfId="0" applyFont="1" applyFill="1" applyBorder="1" applyAlignment="1">
      <alignment textRotation="90"/>
    </xf>
    <xf numFmtId="0" fontId="0" fillId="10" borderId="1" xfId="0" applyFont="1" applyFill="1" applyBorder="1" applyAlignment="1">
      <alignment textRotation="90"/>
    </xf>
    <xf numFmtId="0" fontId="0" fillId="11" borderId="1" xfId="0" applyFont="1" applyFill="1" applyBorder="1" applyAlignment="1">
      <alignment textRotation="90"/>
    </xf>
    <xf numFmtId="0" fontId="0" fillId="14" borderId="1" xfId="0" applyFont="1" applyFill="1" applyBorder="1" applyAlignment="1">
      <alignment textRotation="90"/>
    </xf>
    <xf numFmtId="0" fontId="4" fillId="3" borderId="1" xfId="0" applyFont="1" applyFill="1" applyBorder="1"/>
    <xf numFmtId="0" fontId="0" fillId="3" borderId="4" xfId="0" applyFill="1" applyBorder="1" applyAlignment="1"/>
    <xf numFmtId="0" fontId="0" fillId="2" borderId="0" xfId="0" applyFill="1" applyAlignment="1">
      <alignment horizontal="left"/>
    </xf>
    <xf numFmtId="0" fontId="6" fillId="2" borderId="0" xfId="0" applyFont="1" applyFill="1" applyAlignment="1">
      <alignment horizontal="left" vertical="center" wrapText="1"/>
    </xf>
    <xf numFmtId="0" fontId="0" fillId="0" borderId="0" xfId="0" applyAlignment="1">
      <alignment horizontal="left"/>
    </xf>
    <xf numFmtId="0" fontId="0" fillId="11" borderId="1" xfId="0" applyFill="1" applyBorder="1" applyAlignment="1">
      <alignment horizontal="left" wrapText="1"/>
    </xf>
    <xf numFmtId="0" fontId="0" fillId="10" borderId="1" xfId="0" applyFill="1" applyBorder="1" applyAlignment="1">
      <alignment horizontal="left" wrapText="1"/>
    </xf>
    <xf numFmtId="0" fontId="0" fillId="14" borderId="1" xfId="0" applyFill="1" applyBorder="1" applyAlignment="1">
      <alignment horizontal="left" wrapText="1"/>
    </xf>
    <xf numFmtId="0" fontId="0" fillId="3" borderId="1" xfId="0" applyFill="1" applyBorder="1" applyAlignment="1">
      <alignment horizontal="left"/>
    </xf>
    <xf numFmtId="0" fontId="4" fillId="11" borderId="1" xfId="0" applyFont="1" applyFill="1" applyBorder="1" applyAlignment="1">
      <alignment textRotation="90"/>
    </xf>
    <xf numFmtId="0" fontId="4" fillId="13" borderId="1" xfId="0" applyFont="1" applyFill="1" applyBorder="1" applyAlignment="1">
      <alignment textRotation="90"/>
    </xf>
    <xf numFmtId="0" fontId="4" fillId="14" borderId="1" xfId="0" applyFont="1" applyFill="1" applyBorder="1" applyAlignment="1">
      <alignment textRotation="90"/>
    </xf>
    <xf numFmtId="0" fontId="0" fillId="28" borderId="0" xfId="0" applyFont="1" applyFill="1" applyAlignment="1">
      <alignment wrapText="1"/>
    </xf>
    <xf numFmtId="0" fontId="0" fillId="0" borderId="0" xfId="0" applyFont="1" applyAlignment="1">
      <alignment wrapText="1"/>
    </xf>
    <xf numFmtId="0" fontId="4" fillId="3" borderId="1" xfId="0" applyFont="1" applyFill="1" applyBorder="1" applyAlignment="1">
      <alignment vertical="top" wrapText="1"/>
    </xf>
    <xf numFmtId="0" fontId="0" fillId="24" borderId="1" xfId="0" applyFill="1" applyBorder="1" applyAlignment="1">
      <alignment vertical="top" wrapText="1"/>
    </xf>
    <xf numFmtId="0" fontId="0" fillId="24" borderId="1" xfId="0" applyFill="1" applyBorder="1" applyAlignment="1">
      <alignment wrapText="1"/>
    </xf>
    <xf numFmtId="0" fontId="7" fillId="2" borderId="0" xfId="0" applyFont="1" applyFill="1" applyAlignment="1">
      <alignment vertical="center" wrapText="1"/>
    </xf>
    <xf numFmtId="0" fontId="0" fillId="3" borderId="4" xfId="0" applyFont="1" applyFill="1" applyBorder="1" applyAlignment="1"/>
    <xf numFmtId="0" fontId="0" fillId="0" borderId="0" xfId="0" applyFont="1"/>
    <xf numFmtId="0" fontId="4" fillId="3" borderId="4" xfId="0" applyFont="1" applyFill="1" applyBorder="1"/>
    <xf numFmtId="0" fontId="0" fillId="2" borderId="0" xfId="0" applyFill="1" applyAlignment="1">
      <alignment horizontal="center"/>
    </xf>
    <xf numFmtId="0" fontId="0" fillId="11" borderId="1" xfId="0" applyFill="1" applyBorder="1" applyAlignment="1">
      <alignment horizontal="right" textRotation="90"/>
    </xf>
    <xf numFmtId="0" fontId="0" fillId="12" borderId="1" xfId="0" applyFill="1" applyBorder="1" applyAlignment="1">
      <alignment horizontal="right" textRotation="90"/>
    </xf>
    <xf numFmtId="0" fontId="0" fillId="13" borderId="1" xfId="0" applyFill="1" applyBorder="1" applyAlignment="1">
      <alignment horizontal="right" textRotation="90"/>
    </xf>
    <xf numFmtId="0" fontId="0" fillId="14" borderId="1" xfId="0" applyFill="1" applyBorder="1" applyAlignment="1">
      <alignment horizontal="right" textRotation="90"/>
    </xf>
    <xf numFmtId="0" fontId="0" fillId="17" borderId="1" xfId="0" applyFill="1" applyBorder="1"/>
    <xf numFmtId="0" fontId="0" fillId="2" borderId="0" xfId="0" applyFill="1" applyAlignment="1">
      <alignment horizontal="center"/>
    </xf>
    <xf numFmtId="0" fontId="6" fillId="2" borderId="0" xfId="0" applyFont="1" applyFill="1" applyAlignment="1">
      <alignment vertical="center"/>
    </xf>
    <xf numFmtId="0" fontId="0" fillId="7" borderId="1" xfId="0" applyFill="1" applyBorder="1" applyAlignment="1"/>
    <xf numFmtId="0" fontId="0" fillId="2" borderId="0" xfId="0" applyFill="1" applyAlignment="1">
      <alignment horizontal="center"/>
    </xf>
    <xf numFmtId="0" fontId="0" fillId="7" borderId="4" xfId="0" applyFill="1" applyBorder="1" applyAlignment="1">
      <alignment wrapText="1"/>
    </xf>
    <xf numFmtId="0" fontId="0" fillId="2" borderId="0" xfId="0" applyFill="1" applyAlignment="1">
      <alignment horizontal="right"/>
    </xf>
    <xf numFmtId="0" fontId="0" fillId="32" borderId="1" xfId="0" applyFill="1" applyBorder="1" applyAlignment="1">
      <alignment horizontal="right" vertical="center" wrapText="1"/>
    </xf>
    <xf numFmtId="0" fontId="0" fillId="0" borderId="0" xfId="0" applyAlignment="1">
      <alignment horizontal="right"/>
    </xf>
    <xf numFmtId="0" fontId="0" fillId="2" borderId="0" xfId="0" applyFill="1" applyBorder="1"/>
    <xf numFmtId="0" fontId="0" fillId="0" borderId="0" xfId="0" applyBorder="1"/>
    <xf numFmtId="0" fontId="12" fillId="3" borderId="1" xfId="0" applyFont="1" applyFill="1" applyBorder="1" applyAlignment="1"/>
    <xf numFmtId="0" fontId="4" fillId="3" borderId="1" xfId="0" applyFont="1" applyFill="1" applyBorder="1" applyAlignment="1">
      <alignment wrapText="1"/>
    </xf>
    <xf numFmtId="0" fontId="4" fillId="2" borderId="0" xfId="0" applyFont="1" applyFill="1"/>
    <xf numFmtId="0" fontId="4" fillId="2" borderId="0" xfId="0" applyFont="1" applyFill="1" applyAlignment="1">
      <alignment horizontal="center"/>
    </xf>
    <xf numFmtId="0" fontId="4" fillId="0" borderId="0" xfId="0" applyFont="1"/>
    <xf numFmtId="0" fontId="0" fillId="2" borderId="0" xfId="0" applyFill="1" applyBorder="1" applyAlignment="1">
      <alignment horizontal="center"/>
    </xf>
    <xf numFmtId="0" fontId="0" fillId="2" borderId="0" xfId="0" applyFill="1" applyBorder="1" applyAlignment="1">
      <alignment horizontal="center"/>
    </xf>
    <xf numFmtId="0" fontId="0" fillId="14" borderId="1" xfId="0" applyFont="1" applyFill="1" applyBorder="1" applyAlignment="1">
      <alignment horizontal="right" textRotation="90"/>
    </xf>
    <xf numFmtId="0" fontId="0" fillId="12" borderId="1" xfId="0" applyFont="1" applyFill="1" applyBorder="1" applyAlignment="1">
      <alignment horizontal="right" textRotation="90"/>
    </xf>
    <xf numFmtId="0" fontId="0" fillId="13" borderId="1" xfId="0" applyFont="1" applyFill="1" applyBorder="1" applyAlignment="1">
      <alignment horizontal="right" textRotation="90"/>
    </xf>
    <xf numFmtId="0" fontId="0" fillId="11" borderId="1" xfId="0" applyFont="1" applyFill="1" applyBorder="1" applyAlignment="1">
      <alignment horizontal="right" textRotation="90"/>
    </xf>
    <xf numFmtId="0" fontId="0" fillId="14" borderId="1" xfId="0" applyFont="1" applyFill="1" applyBorder="1" applyAlignment="1">
      <alignment vertical="top" wrapText="1"/>
    </xf>
    <xf numFmtId="0" fontId="14" fillId="33" borderId="0" xfId="0" applyFont="1" applyFill="1" applyAlignment="1">
      <alignment horizontal="left"/>
    </xf>
    <xf numFmtId="0" fontId="15" fillId="33" borderId="0" xfId="0" applyFont="1" applyFill="1" applyAlignment="1">
      <alignment vertical="center"/>
    </xf>
    <xf numFmtId="0" fontId="12" fillId="33" borderId="0" xfId="0" applyFont="1" applyFill="1" applyAlignment="1"/>
    <xf numFmtId="0" fontId="12" fillId="33" borderId="5" xfId="0" applyFont="1" applyFill="1" applyBorder="1" applyAlignment="1"/>
    <xf numFmtId="0" fontId="12" fillId="34" borderId="1" xfId="0" applyFont="1" applyFill="1" applyBorder="1" applyAlignment="1"/>
    <xf numFmtId="0" fontId="9" fillId="3" borderId="0" xfId="1" applyFill="1" applyAlignment="1" applyProtection="1"/>
    <xf numFmtId="0" fontId="9" fillId="34" borderId="1" xfId="1" applyFill="1" applyBorder="1" applyAlignment="1" applyProtection="1"/>
    <xf numFmtId="0" fontId="0" fillId="3" borderId="1" xfId="0" applyFont="1" applyFill="1" applyBorder="1" applyAlignment="1"/>
    <xf numFmtId="0" fontId="0" fillId="2" borderId="0" xfId="0" applyFill="1" applyAlignment="1">
      <alignment horizontal="center"/>
    </xf>
    <xf numFmtId="0" fontId="12" fillId="33" borderId="0" xfId="0" applyFont="1" applyFill="1" applyAlignment="1">
      <alignment horizontal="center"/>
    </xf>
    <xf numFmtId="0" fontId="0" fillId="2" borderId="0" xfId="0" applyFill="1" applyAlignment="1">
      <alignment horizontal="center"/>
    </xf>
    <xf numFmtId="0" fontId="0" fillId="3" borderId="4" xfId="0" applyFont="1" applyFill="1" applyBorder="1"/>
    <xf numFmtId="0" fontId="4" fillId="2" borderId="0" xfId="0" applyFont="1" applyFill="1" applyBorder="1" applyAlignment="1">
      <alignment horizontal="center"/>
    </xf>
    <xf numFmtId="0" fontId="4" fillId="3" borderId="1" xfId="0" applyFont="1" applyFill="1" applyBorder="1" applyAlignment="1">
      <alignment horizontal="right"/>
    </xf>
    <xf numFmtId="2" fontId="4" fillId="3" borderId="1" xfId="0" applyNumberFormat="1" applyFont="1" applyFill="1" applyBorder="1" applyAlignment="1">
      <alignment wrapText="1"/>
    </xf>
    <xf numFmtId="2" fontId="4" fillId="3" borderId="1" xfId="0" applyNumberFormat="1" applyFont="1" applyFill="1" applyBorder="1"/>
    <xf numFmtId="0" fontId="4" fillId="3" borderId="1" xfId="0" applyFont="1" applyFill="1" applyBorder="1" applyAlignment="1">
      <alignment horizontal="left" wrapText="1"/>
    </xf>
    <xf numFmtId="0" fontId="0" fillId="10" borderId="1" xfId="0" applyFill="1" applyBorder="1" applyAlignment="1">
      <alignment horizontal="right" textRotation="90"/>
    </xf>
    <xf numFmtId="0" fontId="0" fillId="3" borderId="1" xfId="0" applyFont="1" applyFill="1" applyBorder="1" applyAlignment="1">
      <alignment wrapText="1"/>
    </xf>
    <xf numFmtId="0" fontId="18" fillId="0" borderId="0" xfId="0" applyFont="1" applyFill="1" applyBorder="1" applyAlignment="1">
      <alignment horizontal="center"/>
    </xf>
    <xf numFmtId="0" fontId="4" fillId="7" borderId="1" xfId="0" applyFont="1" applyFill="1" applyBorder="1" applyAlignment="1">
      <alignment wrapText="1"/>
    </xf>
    <xf numFmtId="0" fontId="4" fillId="7" borderId="1" xfId="0" applyFont="1" applyFill="1" applyBorder="1"/>
    <xf numFmtId="0" fontId="0" fillId="9" borderId="1" xfId="0" applyFill="1" applyBorder="1" applyAlignment="1">
      <alignment horizontal="right" vertical="center" wrapText="1"/>
    </xf>
    <xf numFmtId="0" fontId="0" fillId="9" borderId="1" xfId="0" applyFill="1" applyBorder="1"/>
    <xf numFmtId="0" fontId="0" fillId="29" borderId="10" xfId="0" applyFill="1" applyBorder="1" applyAlignment="1">
      <alignment vertical="center" wrapText="1"/>
    </xf>
    <xf numFmtId="0" fontId="0" fillId="29" borderId="0" xfId="0" applyFill="1" applyBorder="1" applyAlignment="1">
      <alignment vertical="center" wrapText="1"/>
    </xf>
    <xf numFmtId="0" fontId="0" fillId="29" borderId="13" xfId="0" applyFill="1" applyBorder="1" applyAlignment="1">
      <alignment vertical="center" wrapText="1"/>
    </xf>
    <xf numFmtId="0" fontId="0" fillId="5" borderId="1" xfId="0" applyFill="1" applyBorder="1"/>
    <xf numFmtId="0" fontId="0" fillId="5" borderId="8" xfId="0" applyFill="1" applyBorder="1"/>
    <xf numFmtId="0" fontId="0" fillId="7" borderId="1" xfId="0" applyFont="1" applyFill="1" applyBorder="1" applyAlignment="1"/>
    <xf numFmtId="0" fontId="0" fillId="0" borderId="0" xfId="0" applyFill="1"/>
    <xf numFmtId="0" fontId="0" fillId="5" borderId="1" xfId="0" applyFill="1" applyBorder="1" applyAlignment="1">
      <alignment vertical="center" wrapText="1"/>
    </xf>
    <xf numFmtId="0" fontId="0" fillId="16" borderId="1" xfId="0" applyFill="1" applyBorder="1"/>
    <xf numFmtId="0" fontId="0" fillId="8" borderId="1" xfId="0" applyFill="1" applyBorder="1"/>
    <xf numFmtId="0" fontId="0" fillId="16" borderId="1" xfId="0" applyFill="1" applyBorder="1" applyAlignment="1">
      <alignment vertical="center" wrapText="1"/>
    </xf>
    <xf numFmtId="0" fontId="0" fillId="32" borderId="1" xfId="0" applyFill="1" applyBorder="1" applyAlignment="1">
      <alignment vertical="center" wrapText="1"/>
    </xf>
    <xf numFmtId="0" fontId="0" fillId="8" borderId="1" xfId="0" applyFill="1" applyBorder="1" applyAlignment="1">
      <alignment horizontal="right" vertical="center" wrapText="1"/>
    </xf>
    <xf numFmtId="0" fontId="0" fillId="5" borderId="1" xfId="0" applyFill="1" applyBorder="1" applyAlignment="1">
      <alignment horizontal="right"/>
    </xf>
    <xf numFmtId="0" fontId="4" fillId="3" borderId="4" xfId="0" applyFont="1" applyFill="1" applyBorder="1" applyAlignment="1">
      <alignment wrapText="1"/>
    </xf>
    <xf numFmtId="0" fontId="0" fillId="3" borderId="4" xfId="0" applyFill="1" applyBorder="1" applyAlignment="1">
      <alignment horizontal="right" wrapText="1"/>
    </xf>
    <xf numFmtId="0" fontId="4" fillId="7" borderId="1" xfId="0" applyFont="1" applyFill="1" applyBorder="1" applyAlignment="1"/>
    <xf numFmtId="0" fontId="0" fillId="14" borderId="2" xfId="0" applyFont="1" applyFill="1" applyBorder="1" applyAlignment="1">
      <alignment textRotation="90"/>
    </xf>
    <xf numFmtId="0" fontId="0" fillId="11" borderId="2" xfId="0" applyFont="1" applyFill="1" applyBorder="1" applyAlignment="1">
      <alignment textRotation="90"/>
    </xf>
    <xf numFmtId="0" fontId="0" fillId="13" borderId="2" xfId="0" applyFont="1" applyFill="1" applyBorder="1" applyAlignment="1">
      <alignment textRotation="90"/>
    </xf>
    <xf numFmtId="0" fontId="0" fillId="10" borderId="2" xfId="0" applyFont="1" applyFill="1" applyBorder="1" applyAlignment="1">
      <alignment textRotation="90"/>
    </xf>
    <xf numFmtId="0" fontId="0" fillId="12" borderId="2" xfId="0" applyFont="1" applyFill="1" applyBorder="1" applyAlignment="1">
      <alignment horizontal="right" textRotation="90"/>
    </xf>
    <xf numFmtId="0" fontId="0" fillId="3" borderId="1" xfId="0" applyNumberFormat="1" applyFont="1" applyFill="1" applyBorder="1" applyAlignment="1"/>
    <xf numFmtId="0" fontId="0" fillId="7" borderId="1" xfId="0" applyFont="1" applyFill="1" applyBorder="1" applyAlignment="1">
      <alignment horizontal="left"/>
    </xf>
    <xf numFmtId="0" fontId="21" fillId="3" borderId="1" xfId="1" applyFont="1" applyFill="1" applyBorder="1" applyAlignment="1" applyProtection="1"/>
    <xf numFmtId="0" fontId="0" fillId="3" borderId="1" xfId="0" applyFont="1" applyFill="1" applyBorder="1" applyAlignment="1">
      <alignment horizontal="left"/>
    </xf>
    <xf numFmtId="0" fontId="0" fillId="8" borderId="1" xfId="0" applyFont="1" applyFill="1" applyBorder="1" applyAlignment="1">
      <alignment wrapText="1"/>
    </xf>
    <xf numFmtId="0" fontId="4" fillId="21" borderId="1" xfId="0" applyFont="1" applyFill="1" applyBorder="1" applyAlignment="1">
      <alignment horizontal="center" vertical="top" wrapText="1"/>
    </xf>
    <xf numFmtId="0" fontId="4" fillId="19" borderId="1" xfId="0" applyFont="1" applyFill="1" applyBorder="1" applyAlignment="1">
      <alignment horizontal="center" vertical="top" wrapText="1"/>
    </xf>
    <xf numFmtId="0" fontId="0" fillId="18" borderId="1" xfId="0" applyFont="1" applyFill="1" applyBorder="1" applyAlignment="1">
      <alignment horizontal="center" vertical="top" wrapText="1"/>
    </xf>
    <xf numFmtId="0" fontId="0" fillId="19" borderId="1" xfId="0" applyFont="1" applyFill="1" applyBorder="1" applyAlignment="1">
      <alignment horizontal="center" vertical="top" wrapText="1"/>
    </xf>
    <xf numFmtId="0" fontId="0" fillId="20" borderId="1" xfId="0" applyFont="1" applyFill="1" applyBorder="1" applyAlignment="1">
      <alignment horizontal="center" vertical="top" wrapText="1"/>
    </xf>
    <xf numFmtId="0" fontId="0" fillId="21" borderId="1" xfId="0" applyFont="1" applyFill="1" applyBorder="1" applyAlignment="1">
      <alignment horizontal="center" vertical="top" wrapText="1"/>
    </xf>
    <xf numFmtId="0" fontId="0" fillId="10" borderId="1" xfId="0" applyFont="1" applyFill="1" applyBorder="1" applyAlignment="1">
      <alignment horizontal="right" textRotation="90"/>
    </xf>
    <xf numFmtId="0" fontId="4" fillId="11" borderId="1" xfId="0" applyFont="1" applyFill="1" applyBorder="1" applyAlignment="1">
      <alignment horizontal="right" textRotation="90"/>
    </xf>
    <xf numFmtId="0" fontId="4" fillId="13" borderId="1" xfId="0" applyFont="1" applyFill="1" applyBorder="1" applyAlignment="1">
      <alignment horizontal="right" textRotation="90"/>
    </xf>
    <xf numFmtId="0" fontId="4" fillId="14" borderId="1" xfId="0" applyFont="1" applyFill="1" applyBorder="1" applyAlignment="1">
      <alignment horizontal="right" textRotation="90"/>
    </xf>
    <xf numFmtId="0" fontId="0" fillId="28" borderId="0" xfId="0" applyFill="1" applyBorder="1" applyAlignment="1">
      <alignment horizontal="right" textRotation="90"/>
    </xf>
    <xf numFmtId="0" fontId="12" fillId="33" borderId="0" xfId="0" applyFont="1" applyFill="1" applyAlignment="1">
      <alignment horizontal="center"/>
    </xf>
    <xf numFmtId="0" fontId="5" fillId="2" borderId="0" xfId="0" applyFont="1" applyFill="1" applyAlignment="1">
      <alignment horizontal="center"/>
    </xf>
    <xf numFmtId="0" fontId="0" fillId="36" borderId="1" xfId="0" applyFill="1" applyBorder="1" applyAlignment="1">
      <alignment horizontal="right" textRotation="90"/>
    </xf>
    <xf numFmtId="0" fontId="0" fillId="3" borderId="1" xfId="0" applyFont="1" applyFill="1" applyBorder="1"/>
    <xf numFmtId="0" fontId="12" fillId="35" borderId="1" xfId="0" applyFont="1" applyFill="1" applyBorder="1" applyAlignment="1"/>
    <xf numFmtId="0" fontId="9" fillId="35" borderId="1" xfId="1" applyFill="1" applyBorder="1" applyAlignment="1" applyProtection="1"/>
    <xf numFmtId="0" fontId="0" fillId="36" borderId="1" xfId="0" applyFont="1" applyFill="1" applyBorder="1" applyAlignment="1">
      <alignment horizontal="right" textRotation="90"/>
    </xf>
    <xf numFmtId="0" fontId="9" fillId="3" borderId="1" xfId="1" applyFill="1" applyBorder="1" applyAlignment="1" applyProtection="1">
      <alignment horizontal="left" vertical="top" wrapText="1"/>
    </xf>
    <xf numFmtId="0" fontId="0" fillId="3" borderId="1" xfId="0" applyFont="1" applyFill="1" applyBorder="1" applyAlignment="1">
      <alignment horizontal="left" vertical="top" wrapText="1"/>
    </xf>
    <xf numFmtId="0" fontId="9" fillId="3" borderId="1" xfId="1" applyFill="1" applyBorder="1" applyAlignment="1" applyProtection="1">
      <alignment horizontal="left"/>
    </xf>
    <xf numFmtId="0" fontId="0" fillId="3" borderId="1" xfId="0" applyFill="1" applyBorder="1" applyAlignment="1">
      <alignment horizontal="left" vertical="top" wrapText="1"/>
    </xf>
    <xf numFmtId="0" fontId="9" fillId="3" borderId="4" xfId="1" applyFill="1" applyBorder="1" applyAlignment="1" applyProtection="1">
      <alignment horizontal="left" vertical="top" wrapText="1"/>
    </xf>
    <xf numFmtId="0" fontId="9" fillId="3" borderId="4" xfId="1" applyFill="1" applyBorder="1" applyAlignment="1" applyProtection="1">
      <alignment horizontal="left"/>
    </xf>
    <xf numFmtId="0" fontId="4" fillId="18" borderId="1" xfId="0" applyFont="1" applyFill="1" applyBorder="1" applyAlignment="1">
      <alignment horizontal="center" vertical="top" wrapText="1"/>
    </xf>
    <xf numFmtId="0" fontId="4" fillId="20" borderId="1" xfId="0" applyFont="1" applyFill="1" applyBorder="1" applyAlignment="1">
      <alignment horizontal="center" vertical="top" wrapText="1"/>
    </xf>
    <xf numFmtId="0" fontId="0" fillId="7" borderId="1" xfId="0" applyFill="1" applyBorder="1" applyAlignment="1">
      <alignment horizontal="left"/>
    </xf>
    <xf numFmtId="0" fontId="4" fillId="10" borderId="1" xfId="0" applyFont="1" applyFill="1" applyBorder="1" applyAlignment="1">
      <alignment horizontal="right" textRotation="90"/>
    </xf>
    <xf numFmtId="0" fontId="4" fillId="36" borderId="1" xfId="0" applyFont="1" applyFill="1" applyBorder="1" applyAlignment="1">
      <alignment horizontal="right" textRotation="90"/>
    </xf>
    <xf numFmtId="0" fontId="4" fillId="12" borderId="1" xfId="0" applyFont="1" applyFill="1" applyBorder="1" applyAlignment="1">
      <alignment horizontal="right" textRotation="90"/>
    </xf>
    <xf numFmtId="0" fontId="22" fillId="2" borderId="0" xfId="0" applyFont="1" applyFill="1" applyAlignment="1">
      <alignment horizontal="left" wrapText="1"/>
    </xf>
    <xf numFmtId="0" fontId="4" fillId="3" borderId="1" xfId="0" applyFont="1" applyFill="1" applyBorder="1" applyAlignment="1">
      <alignment horizontal="right" wrapText="1"/>
    </xf>
    <xf numFmtId="2" fontId="4" fillId="3" borderId="1" xfId="0" applyNumberFormat="1" applyFont="1" applyFill="1" applyBorder="1" applyAlignment="1">
      <alignment horizontal="right" wrapText="1"/>
    </xf>
    <xf numFmtId="0" fontId="22" fillId="2" borderId="0" xfId="0" applyFont="1" applyFill="1" applyAlignment="1">
      <alignment horizontal="right"/>
    </xf>
    <xf numFmtId="0" fontId="22" fillId="2" borderId="0" xfId="0" applyFont="1" applyFill="1" applyAlignment="1">
      <alignment horizontal="left"/>
    </xf>
    <xf numFmtId="0" fontId="4" fillId="2" borderId="0" xfId="0" applyFont="1" applyFill="1" applyAlignment="1">
      <alignment horizontal="right"/>
    </xf>
    <xf numFmtId="0" fontId="4" fillId="2" borderId="0" xfId="0" applyFont="1" applyFill="1" applyAlignment="1"/>
    <xf numFmtId="0" fontId="4" fillId="0" borderId="0" xfId="0" applyFont="1" applyAlignment="1">
      <alignment horizontal="right"/>
    </xf>
    <xf numFmtId="0" fontId="4" fillId="0" borderId="0" xfId="0" applyFont="1" applyAlignment="1"/>
    <xf numFmtId="0" fontId="4" fillId="0" borderId="0" xfId="0" applyFont="1" applyAlignment="1">
      <alignment wrapText="1"/>
    </xf>
    <xf numFmtId="0" fontId="4" fillId="7" borderId="1" xfId="0" applyFont="1" applyFill="1" applyBorder="1" applyAlignment="1">
      <alignment horizontal="left" wrapText="1"/>
    </xf>
    <xf numFmtId="0" fontId="4" fillId="2" borderId="0" xfId="0" applyFont="1" applyFill="1" applyBorder="1" applyAlignment="1">
      <alignment horizontal="left"/>
    </xf>
    <xf numFmtId="0" fontId="4" fillId="0" borderId="0" xfId="0" applyFont="1" applyAlignment="1">
      <alignment horizontal="left" wrapText="1"/>
    </xf>
    <xf numFmtId="0" fontId="0" fillId="2" borderId="0" xfId="0" applyFill="1" applyAlignment="1">
      <alignment horizontal="center"/>
    </xf>
    <xf numFmtId="0" fontId="0" fillId="2" borderId="0" xfId="0" applyFill="1" applyAlignment="1">
      <alignment horizontal="left"/>
    </xf>
    <xf numFmtId="0" fontId="12" fillId="33" borderId="0" xfId="0" applyFont="1" applyFill="1" applyAlignment="1">
      <alignment horizontal="center"/>
    </xf>
    <xf numFmtId="0" fontId="0" fillId="2" borderId="0" xfId="0" applyFill="1" applyAlignment="1">
      <alignment horizontal="center"/>
    </xf>
    <xf numFmtId="0" fontId="0" fillId="2" borderId="0" xfId="0" applyFont="1" applyFill="1" applyAlignment="1">
      <alignment horizontal="center"/>
    </xf>
    <xf numFmtId="0" fontId="0" fillId="0" borderId="0" xfId="0" applyFont="1" applyAlignment="1"/>
    <xf numFmtId="0" fontId="0" fillId="2" borderId="0" xfId="0" applyFill="1" applyBorder="1" applyAlignment="1">
      <alignment horizontal="left"/>
    </xf>
    <xf numFmtId="0" fontId="5" fillId="2" borderId="0" xfId="0" applyFont="1" applyFill="1" applyAlignment="1">
      <alignment horizontal="right"/>
    </xf>
    <xf numFmtId="0" fontId="13" fillId="3" borderId="1" xfId="1" applyFont="1" applyFill="1" applyBorder="1" applyAlignment="1" applyProtection="1">
      <alignment horizontal="left"/>
    </xf>
    <xf numFmtId="16" fontId="0" fillId="3" borderId="1" xfId="0" applyNumberFormat="1" applyFill="1" applyBorder="1" applyAlignment="1">
      <alignment horizontal="left"/>
    </xf>
    <xf numFmtId="0" fontId="11" fillId="3" borderId="1" xfId="1" applyFont="1" applyFill="1" applyBorder="1" applyAlignment="1" applyProtection="1">
      <alignment horizontal="left"/>
    </xf>
    <xf numFmtId="0" fontId="0" fillId="3" borderId="0" xfId="0" applyFont="1" applyFill="1" applyAlignment="1"/>
    <xf numFmtId="49" fontId="0" fillId="3" borderId="1" xfId="0" applyNumberFormat="1" applyFont="1" applyFill="1" applyBorder="1" applyAlignment="1"/>
    <xf numFmtId="0" fontId="20" fillId="3" borderId="1" xfId="0" applyFont="1" applyFill="1" applyBorder="1" applyAlignment="1"/>
    <xf numFmtId="0" fontId="0" fillId="8" borderId="8" xfId="0" applyFill="1" applyBorder="1" applyAlignment="1">
      <alignment horizontal="left"/>
    </xf>
    <xf numFmtId="0" fontId="0" fillId="8" borderId="3" xfId="0" applyFill="1" applyBorder="1"/>
    <xf numFmtId="0" fontId="0" fillId="8" borderId="3" xfId="0" applyFill="1" applyBorder="1" applyAlignment="1"/>
    <xf numFmtId="0" fontId="0" fillId="8" borderId="2" xfId="0" applyFill="1" applyBorder="1" applyAlignment="1"/>
    <xf numFmtId="0" fontId="0" fillId="8" borderId="3" xfId="0" applyFill="1" applyBorder="1" applyAlignment="1">
      <alignment horizontal="left"/>
    </xf>
    <xf numFmtId="0" fontId="0" fillId="8" borderId="1" xfId="0" applyFill="1" applyBorder="1" applyAlignment="1">
      <alignment horizontal="right"/>
    </xf>
    <xf numFmtId="0" fontId="0" fillId="8" borderId="4" xfId="0" applyFont="1" applyFill="1" applyBorder="1" applyAlignment="1"/>
    <xf numFmtId="0" fontId="0" fillId="8" borderId="1" xfId="0" applyFont="1" applyFill="1" applyBorder="1" applyAlignment="1">
      <alignment horizontal="center"/>
    </xf>
    <xf numFmtId="0" fontId="0" fillId="8" borderId="1" xfId="0" applyFont="1" applyFill="1" applyBorder="1" applyAlignment="1"/>
    <xf numFmtId="0" fontId="0" fillId="8" borderId="8" xfId="0" applyFill="1" applyBorder="1"/>
    <xf numFmtId="0" fontId="0" fillId="8" borderId="4" xfId="0" applyFill="1" applyBorder="1"/>
    <xf numFmtId="0" fontId="0" fillId="8" borderId="4" xfId="0" applyFill="1" applyBorder="1" applyAlignment="1"/>
    <xf numFmtId="0" fontId="0" fillId="8" borderId="1" xfId="0" applyFont="1" applyFill="1" applyBorder="1" applyAlignment="1">
      <alignment horizontal="left" wrapText="1"/>
    </xf>
    <xf numFmtId="0" fontId="0" fillId="2" borderId="0" xfId="0" applyFill="1" applyAlignment="1">
      <alignment horizontal="center"/>
    </xf>
    <xf numFmtId="0" fontId="0" fillId="2" borderId="0" xfId="0" applyFill="1" applyAlignment="1">
      <alignment horizontal="left"/>
    </xf>
    <xf numFmtId="0" fontId="5" fillId="2" borderId="0" xfId="0" applyFont="1" applyFill="1" applyAlignment="1">
      <alignment horizontal="center"/>
    </xf>
    <xf numFmtId="0" fontId="12" fillId="33" borderId="0" xfId="0" applyFont="1" applyFill="1" applyAlignment="1">
      <alignment horizontal="center"/>
    </xf>
    <xf numFmtId="0" fontId="0" fillId="29" borderId="5" xfId="0" applyFill="1" applyBorder="1"/>
    <xf numFmtId="0" fontId="0" fillId="27" borderId="7" xfId="0" applyFill="1" applyBorder="1"/>
    <xf numFmtId="0" fontId="4" fillId="3" borderId="4" xfId="0" applyFont="1" applyFill="1" applyBorder="1" applyAlignment="1">
      <alignment horizontal="left" wrapText="1"/>
    </xf>
    <xf numFmtId="0" fontId="0" fillId="29" borderId="1" xfId="0" applyFill="1" applyBorder="1" applyAlignment="1"/>
    <xf numFmtId="0" fontId="0" fillId="27" borderId="9" xfId="0" applyFill="1" applyBorder="1" applyAlignment="1"/>
    <xf numFmtId="0" fontId="22" fillId="2" borderId="0" xfId="0" applyFont="1" applyFill="1" applyBorder="1" applyAlignment="1">
      <alignment horizontal="left" wrapText="1"/>
    </xf>
    <xf numFmtId="0" fontId="5" fillId="2" borderId="0" xfId="0" applyFont="1" applyFill="1" applyBorder="1" applyAlignment="1">
      <alignment horizontal="right" wrapText="1"/>
    </xf>
    <xf numFmtId="0" fontId="0" fillId="8" borderId="1" xfId="0" applyFill="1" applyBorder="1" applyAlignment="1">
      <alignment horizontal="right" wrapText="1"/>
    </xf>
    <xf numFmtId="0" fontId="0" fillId="27" borderId="9" xfId="0" applyFill="1" applyBorder="1" applyAlignment="1">
      <alignment horizontal="right"/>
    </xf>
    <xf numFmtId="0" fontId="0" fillId="29" borderId="5" xfId="0" applyFill="1" applyBorder="1" applyAlignment="1">
      <alignment horizontal="right"/>
    </xf>
    <xf numFmtId="0" fontId="0" fillId="2" borderId="0" xfId="0" applyFill="1" applyBorder="1" applyAlignment="1">
      <alignment horizontal="right"/>
    </xf>
    <xf numFmtId="0" fontId="0" fillId="0" borderId="0" xfId="0" applyAlignment="1">
      <alignment horizontal="right" wrapText="1"/>
    </xf>
    <xf numFmtId="0" fontId="0" fillId="27" borderId="6" xfId="0" applyFill="1" applyBorder="1" applyAlignment="1">
      <alignment horizontal="right"/>
    </xf>
    <xf numFmtId="0" fontId="0" fillId="29" borderId="6" xfId="0" applyFill="1" applyBorder="1" applyAlignment="1">
      <alignment horizontal="right"/>
    </xf>
    <xf numFmtId="0" fontId="0" fillId="15" borderId="0" xfId="0" applyFill="1" applyBorder="1"/>
    <xf numFmtId="2" fontId="0" fillId="3" borderId="1" xfId="0" applyNumberFormat="1" applyFont="1" applyFill="1" applyBorder="1" applyAlignment="1">
      <alignment wrapText="1"/>
    </xf>
    <xf numFmtId="0" fontId="0" fillId="16" borderId="9" xfId="0" applyFill="1" applyBorder="1"/>
    <xf numFmtId="0" fontId="0" fillId="8" borderId="1" xfId="0" applyFill="1" applyBorder="1" applyAlignment="1">
      <alignment horizontal="left"/>
    </xf>
    <xf numFmtId="0" fontId="4" fillId="18" borderId="1" xfId="0" applyFont="1" applyFill="1" applyBorder="1" applyAlignment="1">
      <alignment textRotation="90"/>
    </xf>
    <xf numFmtId="0" fontId="0" fillId="18" borderId="1" xfId="0" applyFont="1" applyFill="1" applyBorder="1" applyAlignment="1">
      <alignment textRotation="90"/>
    </xf>
    <xf numFmtId="0" fontId="4" fillId="19" borderId="1" xfId="0" applyFont="1" applyFill="1" applyBorder="1" applyAlignment="1">
      <alignment textRotation="90"/>
    </xf>
    <xf numFmtId="0" fontId="0" fillId="19" borderId="1" xfId="0" applyFill="1" applyBorder="1" applyAlignment="1">
      <alignment textRotation="90"/>
    </xf>
    <xf numFmtId="0" fontId="0" fillId="19" borderId="1" xfId="0" applyFont="1" applyFill="1" applyBorder="1" applyAlignment="1">
      <alignment textRotation="90"/>
    </xf>
    <xf numFmtId="0" fontId="4" fillId="20" borderId="1" xfId="0" applyFont="1" applyFill="1" applyBorder="1" applyAlignment="1">
      <alignment textRotation="90"/>
    </xf>
    <xf numFmtId="0" fontId="0" fillId="20" borderId="1" xfId="0" applyFont="1" applyFill="1" applyBorder="1" applyAlignment="1">
      <alignment textRotation="90"/>
    </xf>
    <xf numFmtId="0" fontId="4" fillId="21" borderId="1" xfId="0" applyFont="1" applyFill="1" applyBorder="1" applyAlignment="1">
      <alignment textRotation="90"/>
    </xf>
    <xf numFmtId="0" fontId="0" fillId="21" borderId="1" xfId="0" applyFill="1" applyBorder="1" applyAlignment="1">
      <alignment textRotation="90"/>
    </xf>
    <xf numFmtId="0" fontId="0" fillId="21" borderId="1" xfId="0" applyFont="1" applyFill="1" applyBorder="1" applyAlignment="1">
      <alignment textRotation="90"/>
    </xf>
    <xf numFmtId="0" fontId="0" fillId="27" borderId="6" xfId="0" applyFill="1" applyBorder="1"/>
    <xf numFmtId="0" fontId="0" fillId="25" borderId="4" xfId="0" applyFill="1" applyBorder="1" applyAlignment="1"/>
    <xf numFmtId="0" fontId="0" fillId="14" borderId="1" xfId="0" applyFill="1" applyBorder="1" applyAlignment="1">
      <alignment vertical="top" wrapText="1"/>
    </xf>
    <xf numFmtId="0" fontId="0" fillId="19" borderId="1" xfId="0" applyFill="1" applyBorder="1" applyAlignment="1">
      <alignment horizontal="left" vertical="top" wrapText="1"/>
    </xf>
    <xf numFmtId="0" fontId="0" fillId="21" borderId="1" xfId="0" applyFill="1" applyBorder="1" applyAlignment="1">
      <alignment horizontal="left" vertical="top" wrapText="1"/>
    </xf>
    <xf numFmtId="0" fontId="0" fillId="18" borderId="1" xfId="0" applyFill="1" applyBorder="1" applyAlignment="1">
      <alignment horizontal="left" vertical="top" wrapText="1"/>
    </xf>
    <xf numFmtId="0" fontId="0" fillId="20" borderId="1" xfId="0" applyFill="1" applyBorder="1" applyAlignment="1">
      <alignment horizontal="left" vertical="top" wrapText="1"/>
    </xf>
    <xf numFmtId="0" fontId="17" fillId="3" borderId="1" xfId="1" applyFont="1" applyFill="1" applyBorder="1" applyAlignment="1" applyProtection="1"/>
    <xf numFmtId="0" fontId="0" fillId="36" borderId="1" xfId="0" applyFont="1" applyFill="1" applyBorder="1" applyAlignment="1">
      <alignment horizontal="left" vertical="top" wrapText="1"/>
    </xf>
    <xf numFmtId="0" fontId="0" fillId="14" borderId="1" xfId="0" applyFont="1" applyFill="1" applyBorder="1" applyAlignment="1">
      <alignment horizontal="center" vertical="center" wrapText="1"/>
    </xf>
    <xf numFmtId="0" fontId="0" fillId="3" borderId="1" xfId="0" applyFont="1" applyFill="1" applyBorder="1" applyAlignment="1">
      <alignment horizontal="right" wrapText="1"/>
    </xf>
    <xf numFmtId="0" fontId="4" fillId="18" borderId="1" xfId="0" applyFont="1" applyFill="1" applyBorder="1" applyAlignment="1">
      <alignment vertical="top" wrapText="1"/>
    </xf>
    <xf numFmtId="0" fontId="0" fillId="18" borderId="1" xfId="0" applyFont="1" applyFill="1" applyBorder="1" applyAlignment="1">
      <alignment vertical="top" wrapText="1"/>
    </xf>
    <xf numFmtId="0" fontId="4" fillId="19" borderId="1" xfId="0" applyFont="1" applyFill="1" applyBorder="1" applyAlignment="1">
      <alignment vertical="top" wrapText="1"/>
    </xf>
    <xf numFmtId="0" fontId="0" fillId="19" borderId="1" xfId="0" applyFont="1" applyFill="1" applyBorder="1" applyAlignment="1">
      <alignment vertical="top" wrapText="1"/>
    </xf>
    <xf numFmtId="0" fontId="4" fillId="20" borderId="1" xfId="0" applyFont="1" applyFill="1" applyBorder="1" applyAlignment="1">
      <alignment vertical="top" wrapText="1"/>
    </xf>
    <xf numFmtId="0" fontId="0" fillId="20" borderId="1" xfId="0" applyFont="1" applyFill="1" applyBorder="1" applyAlignment="1">
      <alignment vertical="top" wrapText="1"/>
    </xf>
    <xf numFmtId="0" fontId="4" fillId="21" borderId="1" xfId="0" applyFont="1" applyFill="1" applyBorder="1" applyAlignment="1">
      <alignment vertical="top" wrapText="1"/>
    </xf>
    <xf numFmtId="0" fontId="0" fillId="21" borderId="1" xfId="0" applyFont="1" applyFill="1" applyBorder="1" applyAlignment="1">
      <alignment vertical="top" wrapText="1"/>
    </xf>
    <xf numFmtId="0" fontId="4" fillId="36" borderId="1" xfId="0" applyFont="1" applyFill="1" applyBorder="1" applyAlignment="1">
      <alignment vertical="top" wrapText="1"/>
    </xf>
    <xf numFmtId="0" fontId="4" fillId="14" borderId="1" xfId="0" applyFont="1" applyFill="1" applyBorder="1" applyAlignment="1">
      <alignment vertical="top" wrapText="1"/>
    </xf>
    <xf numFmtId="0" fontId="0" fillId="22" borderId="1" xfId="0" applyFill="1" applyBorder="1" applyAlignment="1">
      <alignment vertical="top" wrapText="1"/>
    </xf>
    <xf numFmtId="0" fontId="0" fillId="3" borderId="2" xfId="0" applyFont="1" applyFill="1" applyBorder="1"/>
    <xf numFmtId="0" fontId="0" fillId="8" borderId="2" xfId="0" applyFill="1" applyBorder="1" applyAlignment="1">
      <alignment textRotation="90" wrapText="1"/>
    </xf>
    <xf numFmtId="0" fontId="0" fillId="2" borderId="0" xfId="0" applyFill="1" applyBorder="1" applyAlignment="1"/>
    <xf numFmtId="0" fontId="0" fillId="27" borderId="0" xfId="0" applyFill="1" applyBorder="1"/>
    <xf numFmtId="0" fontId="0" fillId="27" borderId="6" xfId="0" applyFill="1" applyBorder="1" applyAlignment="1">
      <alignment vertical="center" wrapText="1"/>
    </xf>
    <xf numFmtId="0" fontId="0" fillId="27" borderId="9" xfId="0" applyFill="1" applyBorder="1" applyAlignment="1">
      <alignment vertical="center" wrapText="1"/>
    </xf>
    <xf numFmtId="0" fontId="4" fillId="10" borderId="1" xfId="0" applyFont="1" applyFill="1" applyBorder="1" applyAlignment="1">
      <alignment textRotation="90"/>
    </xf>
    <xf numFmtId="0" fontId="0" fillId="27" borderId="1" xfId="0" applyFill="1" applyBorder="1" applyAlignment="1">
      <alignment horizontal="right" vertical="center" wrapText="1"/>
    </xf>
    <xf numFmtId="0" fontId="0" fillId="27" borderId="1" xfId="0" applyFill="1" applyBorder="1"/>
    <xf numFmtId="0" fontId="0" fillId="27" borderId="8" xfId="0" applyFill="1" applyBorder="1"/>
    <xf numFmtId="0" fontId="0" fillId="30" borderId="1" xfId="0" applyFill="1" applyBorder="1" applyAlignment="1">
      <alignment horizontal="right" vertical="center" wrapText="1"/>
    </xf>
    <xf numFmtId="0" fontId="0" fillId="30" borderId="1" xfId="0" applyFill="1" applyBorder="1"/>
    <xf numFmtId="0" fontId="0" fillId="30" borderId="8" xfId="0" applyFill="1" applyBorder="1"/>
    <xf numFmtId="0" fontId="0" fillId="9" borderId="8" xfId="0" applyFill="1" applyBorder="1"/>
    <xf numFmtId="0" fontId="0" fillId="32" borderId="8" xfId="0" applyFill="1" applyBorder="1"/>
    <xf numFmtId="0" fontId="0" fillId="30" borderId="1" xfId="0" applyFill="1" applyBorder="1" applyAlignment="1">
      <alignment vertical="center" wrapText="1"/>
    </xf>
    <xf numFmtId="0" fontId="0" fillId="31" borderId="1" xfId="0" applyFill="1" applyBorder="1" applyAlignment="1">
      <alignment vertical="center" wrapText="1"/>
    </xf>
    <xf numFmtId="0" fontId="0" fillId="17" borderId="1" xfId="0" applyFill="1" applyBorder="1" applyAlignment="1">
      <alignment vertical="center"/>
    </xf>
    <xf numFmtId="0" fontId="0" fillId="37" borderId="1" xfId="0" applyFill="1" applyBorder="1" applyAlignment="1">
      <alignment vertical="center" wrapText="1"/>
    </xf>
    <xf numFmtId="0" fontId="0" fillId="37" borderId="1" xfId="0" applyFill="1" applyBorder="1"/>
    <xf numFmtId="0" fontId="6" fillId="0" borderId="0" xfId="0" applyFont="1" applyAlignment="1">
      <alignment horizontal="left" vertical="center" wrapText="1"/>
    </xf>
    <xf numFmtId="0" fontId="5" fillId="0" borderId="0" xfId="0" applyFont="1" applyAlignment="1">
      <alignment horizontal="left" wrapText="1"/>
    </xf>
    <xf numFmtId="0" fontId="6" fillId="16" borderId="1" xfId="0" applyFont="1" applyFill="1" applyBorder="1" applyAlignment="1">
      <alignment vertical="center" wrapText="1"/>
    </xf>
    <xf numFmtId="0" fontId="6" fillId="39" borderId="1" xfId="0" applyFont="1" applyFill="1" applyBorder="1" applyAlignment="1">
      <alignment vertical="center" wrapText="1"/>
    </xf>
    <xf numFmtId="0" fontId="6" fillId="32" borderId="1" xfId="0" applyFont="1" applyFill="1" applyBorder="1" applyAlignment="1">
      <alignment vertical="center" wrapText="1"/>
    </xf>
    <xf numFmtId="0" fontId="6" fillId="30" borderId="1" xfId="0" applyFont="1" applyFill="1" applyBorder="1" applyAlignment="1">
      <alignment vertical="center" wrapText="1"/>
    </xf>
    <xf numFmtId="0" fontId="6" fillId="17" borderId="1" xfId="0" applyFont="1" applyFill="1" applyBorder="1" applyAlignment="1">
      <alignment vertical="center" wrapText="1"/>
    </xf>
    <xf numFmtId="0" fontId="6" fillId="39" borderId="1" xfId="0" applyFont="1" applyFill="1" applyBorder="1" applyAlignment="1">
      <alignment horizontal="right" vertical="center" wrapText="1"/>
    </xf>
    <xf numFmtId="0" fontId="6" fillId="16" borderId="1" xfId="0" applyFont="1" applyFill="1" applyBorder="1" applyAlignment="1">
      <alignment horizontal="right" vertical="center" wrapText="1"/>
    </xf>
    <xf numFmtId="0" fontId="6" fillId="32" borderId="1" xfId="0" applyFont="1" applyFill="1" applyBorder="1" applyAlignment="1">
      <alignment horizontal="right" vertical="center" wrapText="1"/>
    </xf>
    <xf numFmtId="0" fontId="6" fillId="30" borderId="1" xfId="0" applyFont="1" applyFill="1" applyBorder="1" applyAlignment="1">
      <alignment horizontal="right" vertical="center" wrapText="1"/>
    </xf>
    <xf numFmtId="0" fontId="6" fillId="17" borderId="1" xfId="0" applyFont="1" applyFill="1" applyBorder="1" applyAlignment="1">
      <alignment horizontal="right" vertical="center" wrapText="1"/>
    </xf>
    <xf numFmtId="0" fontId="6" fillId="7" borderId="1" xfId="0" applyFont="1" applyFill="1" applyBorder="1" applyAlignment="1">
      <alignment horizontal="right" vertical="center" wrapText="1"/>
    </xf>
    <xf numFmtId="0" fontId="6" fillId="7" borderId="1" xfId="0" applyFont="1" applyFill="1" applyBorder="1" applyAlignment="1">
      <alignment vertical="center" wrapText="1"/>
    </xf>
    <xf numFmtId="0" fontId="0" fillId="38" borderId="6" xfId="0" applyFill="1" applyBorder="1" applyAlignment="1">
      <alignment vertical="center" wrapText="1"/>
    </xf>
    <xf numFmtId="0" fontId="0" fillId="38" borderId="0" xfId="0" applyFill="1" applyBorder="1"/>
    <xf numFmtId="0" fontId="0" fillId="38" borderId="9" xfId="0" applyFill="1" applyBorder="1" applyAlignment="1">
      <alignment vertical="center" wrapText="1"/>
    </xf>
    <xf numFmtId="0" fontId="0" fillId="38" borderId="2" xfId="0" applyFill="1" applyBorder="1" applyAlignment="1">
      <alignment vertical="center" wrapText="1"/>
    </xf>
    <xf numFmtId="0" fontId="0" fillId="38" borderId="14" xfId="0" applyFill="1" applyBorder="1"/>
    <xf numFmtId="49" fontId="0" fillId="3" borderId="1" xfId="0" applyNumberFormat="1" applyFill="1" applyBorder="1" applyAlignment="1"/>
    <xf numFmtId="0" fontId="4" fillId="3" borderId="1" xfId="0" applyFont="1" applyFill="1" applyBorder="1" applyAlignment="1"/>
    <xf numFmtId="0" fontId="0" fillId="2" borderId="0" xfId="0" applyFill="1" applyAlignment="1">
      <alignment horizontal="left"/>
    </xf>
    <xf numFmtId="0" fontId="0" fillId="2" borderId="10" xfId="0" applyFill="1" applyBorder="1" applyAlignment="1">
      <alignment horizontal="left"/>
    </xf>
    <xf numFmtId="0" fontId="0" fillId="8" borderId="8" xfId="0" applyFill="1" applyBorder="1" applyAlignment="1">
      <alignment horizontal="left"/>
    </xf>
    <xf numFmtId="0" fontId="0" fillId="25" borderId="8" xfId="0" applyFill="1" applyBorder="1" applyAlignment="1">
      <alignment horizontal="right"/>
    </xf>
    <xf numFmtId="0" fontId="0" fillId="23" borderId="1" xfId="0" applyFont="1" applyFill="1" applyBorder="1" applyAlignment="1">
      <alignment horizontal="right" vertical="top" wrapText="1"/>
    </xf>
    <xf numFmtId="0" fontId="0" fillId="22" borderId="1" xfId="0" applyFont="1" applyFill="1" applyBorder="1" applyAlignment="1">
      <alignment horizontal="right" vertical="top" wrapText="1"/>
    </xf>
    <xf numFmtId="0" fontId="0" fillId="26" borderId="1" xfId="0" applyFont="1" applyFill="1" applyBorder="1" applyAlignment="1">
      <alignment horizontal="right" vertical="top" wrapText="1"/>
    </xf>
    <xf numFmtId="0" fontId="0" fillId="24" borderId="1" xfId="0" applyFont="1" applyFill="1" applyBorder="1" applyAlignment="1">
      <alignment horizontal="right" vertical="top" wrapText="1"/>
    </xf>
    <xf numFmtId="0" fontId="0" fillId="29" borderId="4" xfId="0" applyFill="1" applyBorder="1" applyAlignment="1">
      <alignment wrapText="1"/>
    </xf>
    <xf numFmtId="0" fontId="0" fillId="27" borderId="12" xfId="0" applyFill="1" applyBorder="1"/>
    <xf numFmtId="0" fontId="0" fillId="27" borderId="4" xfId="0" applyFill="1" applyBorder="1" applyAlignment="1">
      <alignment wrapText="1"/>
    </xf>
    <xf numFmtId="0" fontId="0" fillId="27" borderId="14" xfId="0" applyFill="1" applyBorder="1"/>
    <xf numFmtId="0" fontId="0" fillId="27" borderId="4" xfId="0" applyFill="1" applyBorder="1" applyAlignment="1"/>
    <xf numFmtId="0" fontId="0" fillId="11" borderId="1" xfId="0" applyFill="1" applyBorder="1" applyAlignment="1">
      <alignment textRotation="90"/>
    </xf>
    <xf numFmtId="0" fontId="4" fillId="12" borderId="1" xfId="0" applyFont="1" applyFill="1" applyBorder="1" applyAlignment="1">
      <alignment textRotation="90"/>
    </xf>
    <xf numFmtId="0" fontId="0" fillId="12" borderId="1" xfId="0" applyFill="1" applyBorder="1" applyAlignment="1">
      <alignment textRotation="90"/>
    </xf>
    <xf numFmtId="0" fontId="0" fillId="13" borderId="1" xfId="0" applyFill="1" applyBorder="1" applyAlignment="1">
      <alignment textRotation="90"/>
    </xf>
    <xf numFmtId="0" fontId="0" fillId="3" borderId="8" xfId="0" applyFill="1" applyBorder="1" applyAlignment="1"/>
    <xf numFmtId="0" fontId="0" fillId="3" borderId="4" xfId="0" applyFill="1" applyBorder="1" applyAlignment="1"/>
    <xf numFmtId="0" fontId="0" fillId="3" borderId="0" xfId="0" applyFill="1" applyAlignment="1"/>
    <xf numFmtId="0" fontId="0" fillId="3" borderId="4" xfId="0" applyFill="1" applyBorder="1" applyAlignment="1"/>
    <xf numFmtId="0" fontId="0" fillId="8" borderId="1" xfId="0" applyFill="1" applyBorder="1" applyAlignment="1">
      <alignment horizontal="right" textRotation="90" wrapText="1"/>
    </xf>
    <xf numFmtId="0" fontId="0" fillId="3" borderId="4" xfId="0" applyFont="1" applyFill="1" applyBorder="1" applyAlignment="1">
      <alignment horizontal="right"/>
    </xf>
    <xf numFmtId="0" fontId="0" fillId="3" borderId="4" xfId="0" applyFill="1" applyBorder="1" applyAlignment="1">
      <alignment horizontal="right"/>
    </xf>
    <xf numFmtId="0" fontId="0" fillId="0" borderId="0" xfId="0" applyFont="1" applyAlignment="1">
      <alignment horizontal="right"/>
    </xf>
    <xf numFmtId="0" fontId="0" fillId="3" borderId="15" xfId="0" applyFill="1" applyBorder="1" applyAlignment="1"/>
    <xf numFmtId="0" fontId="0" fillId="2" borderId="0" xfId="0" applyFill="1" applyBorder="1" applyAlignment="1">
      <alignment wrapText="1"/>
    </xf>
    <xf numFmtId="164" fontId="0" fillId="29" borderId="14" xfId="0" applyNumberFormat="1" applyFill="1" applyBorder="1"/>
    <xf numFmtId="164" fontId="0" fillId="29" borderId="1" xfId="0" applyNumberFormat="1" applyFill="1" applyBorder="1"/>
    <xf numFmtId="164" fontId="4" fillId="7" borderId="1" xfId="0" applyNumberFormat="1" applyFont="1" applyFill="1" applyBorder="1"/>
    <xf numFmtId="2" fontId="0" fillId="3" borderId="1" xfId="0" applyNumberFormat="1" applyFont="1" applyFill="1" applyBorder="1"/>
    <xf numFmtId="0" fontId="18" fillId="3" borderId="1" xfId="0" applyFont="1" applyFill="1" applyBorder="1" applyAlignment="1">
      <alignment horizontal="center"/>
    </xf>
    <xf numFmtId="0" fontId="18" fillId="3" borderId="1" xfId="0" applyFont="1" applyFill="1" applyBorder="1" applyAlignment="1">
      <alignment horizontal="center" wrapText="1"/>
    </xf>
    <xf numFmtId="0" fontId="4" fillId="0" borderId="1" xfId="0" applyFont="1" applyFill="1" applyBorder="1"/>
    <xf numFmtId="0" fontId="4" fillId="0" borderId="0" xfId="0" applyFont="1" applyBorder="1"/>
    <xf numFmtId="0" fontId="0" fillId="2" borderId="0" xfId="0" applyFill="1" applyAlignment="1">
      <alignment horizontal="center"/>
    </xf>
    <xf numFmtId="0" fontId="0" fillId="2" borderId="0" xfId="0" applyFill="1" applyAlignment="1">
      <alignment horizontal="left"/>
    </xf>
    <xf numFmtId="0" fontId="0" fillId="3" borderId="9" xfId="0" applyFill="1" applyBorder="1" applyAlignment="1">
      <alignment horizontal="left" wrapText="1"/>
    </xf>
    <xf numFmtId="0" fontId="0" fillId="3" borderId="1" xfId="0" applyFill="1" applyBorder="1" applyAlignment="1">
      <alignment horizontal="left" wrapText="1"/>
    </xf>
    <xf numFmtId="165" fontId="0" fillId="3" borderId="4" xfId="0" applyNumberFormat="1" applyFill="1" applyBorder="1" applyAlignment="1">
      <alignment horizontal="right" wrapText="1"/>
    </xf>
    <xf numFmtId="0" fontId="0" fillId="3" borderId="1" xfId="0" applyFont="1" applyFill="1" applyBorder="1" applyAlignment="1">
      <alignment horizontal="left" wrapText="1"/>
    </xf>
    <xf numFmtId="0" fontId="20" fillId="3" borderId="9" xfId="0" applyFont="1" applyFill="1" applyBorder="1" applyAlignment="1"/>
    <xf numFmtId="0" fontId="0" fillId="29" borderId="9" xfId="0" applyFill="1" applyBorder="1" applyAlignment="1"/>
    <xf numFmtId="0" fontId="0" fillId="29" borderId="2" xfId="0" applyFill="1" applyBorder="1" applyAlignment="1"/>
    <xf numFmtId="0" fontId="0" fillId="29" borderId="14" xfId="0" applyFill="1" applyBorder="1" applyAlignment="1">
      <alignment wrapText="1"/>
    </xf>
    <xf numFmtId="0" fontId="0" fillId="29" borderId="12" xfId="0" applyFill="1" applyBorder="1" applyAlignment="1">
      <alignment wrapText="1"/>
    </xf>
    <xf numFmtId="0" fontId="0" fillId="29" borderId="11" xfId="0" applyFill="1" applyBorder="1" applyAlignment="1">
      <alignment wrapText="1"/>
    </xf>
    <xf numFmtId="166" fontId="18" fillId="3" borderId="1" xfId="0" applyNumberFormat="1" applyFont="1" applyFill="1" applyBorder="1" applyAlignment="1">
      <alignment wrapText="1"/>
    </xf>
    <xf numFmtId="166" fontId="0" fillId="3" borderId="1" xfId="0" applyNumberFormat="1" applyFill="1" applyBorder="1"/>
    <xf numFmtId="0" fontId="24" fillId="2" borderId="0" xfId="0" applyFont="1" applyFill="1" applyAlignment="1"/>
    <xf numFmtId="0" fontId="24" fillId="8" borderId="1" xfId="0" applyFont="1" applyFill="1" applyBorder="1" applyAlignment="1">
      <alignment wrapText="1"/>
    </xf>
    <xf numFmtId="0" fontId="24" fillId="0" borderId="0" xfId="0" applyFont="1" applyAlignment="1"/>
    <xf numFmtId="0" fontId="4" fillId="3" borderId="9" xfId="0" applyFont="1" applyFill="1" applyBorder="1"/>
    <xf numFmtId="0" fontId="4" fillId="22" borderId="9" xfId="0" applyFont="1" applyFill="1" applyBorder="1"/>
    <xf numFmtId="0" fontId="4" fillId="27" borderId="9" xfId="0" applyFont="1" applyFill="1" applyBorder="1"/>
    <xf numFmtId="0" fontId="4" fillId="24" borderId="9" xfId="0" applyFont="1" applyFill="1" applyBorder="1"/>
    <xf numFmtId="0" fontId="4" fillId="2" borderId="0" xfId="0" applyFont="1" applyFill="1" applyBorder="1"/>
    <xf numFmtId="166" fontId="0" fillId="27" borderId="1" xfId="0" applyNumberFormat="1" applyFill="1" applyBorder="1"/>
    <xf numFmtId="166" fontId="0" fillId="24" borderId="1" xfId="0" applyNumberFormat="1" applyFill="1" applyBorder="1"/>
    <xf numFmtId="166" fontId="0" fillId="22" borderId="1" xfId="0" applyNumberFormat="1" applyFill="1" applyBorder="1"/>
    <xf numFmtId="166" fontId="0" fillId="22" borderId="1" xfId="0" applyNumberFormat="1" applyFill="1" applyBorder="1" applyAlignment="1">
      <alignment horizontal="right"/>
    </xf>
    <xf numFmtId="0" fontId="0" fillId="2" borderId="0" xfId="0" applyFill="1" applyAlignment="1">
      <alignment horizontal="center"/>
    </xf>
    <xf numFmtId="0" fontId="0" fillId="3" borderId="4" xfId="0" applyFill="1" applyBorder="1" applyAlignment="1"/>
    <xf numFmtId="0" fontId="0" fillId="2" borderId="0" xfId="0" applyFill="1" applyAlignment="1">
      <alignment horizontal="center"/>
    </xf>
    <xf numFmtId="0" fontId="0" fillId="3" borderId="1" xfId="0" applyFill="1" applyBorder="1" applyAlignment="1">
      <alignment horizontal="center" vertical="center" wrapText="1"/>
    </xf>
    <xf numFmtId="0" fontId="0" fillId="3" borderId="4" xfId="0" applyFill="1" applyBorder="1" applyAlignment="1"/>
    <xf numFmtId="0" fontId="0" fillId="3" borderId="1" xfId="0" applyFill="1" applyBorder="1" applyAlignment="1">
      <alignment horizontal="left" wrapText="1"/>
    </xf>
    <xf numFmtId="0" fontId="4" fillId="28" borderId="0" xfId="0" applyFont="1" applyFill="1" applyBorder="1" applyAlignment="1">
      <alignment horizontal="right" textRotation="90"/>
    </xf>
    <xf numFmtId="166" fontId="0" fillId="2" borderId="0" xfId="0" applyNumberFormat="1" applyFill="1" applyBorder="1"/>
    <xf numFmtId="166" fontId="0" fillId="2" borderId="0" xfId="0" applyNumberFormat="1" applyFill="1" applyBorder="1" applyAlignment="1"/>
    <xf numFmtId="0" fontId="8" fillId="3" borderId="1" xfId="0" applyFont="1" applyFill="1" applyBorder="1" applyAlignment="1">
      <alignment wrapText="1"/>
    </xf>
    <xf numFmtId="0" fontId="8" fillId="3" borderId="1" xfId="0" applyFont="1" applyFill="1" applyBorder="1"/>
    <xf numFmtId="0" fontId="19" fillId="3" borderId="1" xfId="0" applyFont="1" applyFill="1" applyBorder="1" applyAlignment="1">
      <alignment horizontal="center"/>
    </xf>
    <xf numFmtId="0" fontId="8" fillId="3" borderId="2" xfId="0" applyFont="1" applyFill="1" applyBorder="1"/>
    <xf numFmtId="0" fontId="0" fillId="11" borderId="1" xfId="0" applyFill="1" applyBorder="1" applyAlignment="1">
      <alignment horizontal="left" vertical="top" wrapText="1"/>
    </xf>
    <xf numFmtId="0" fontId="0" fillId="13" borderId="1" xfId="0" applyFill="1" applyBorder="1" applyAlignment="1">
      <alignment horizontal="left" vertical="top" wrapText="1"/>
    </xf>
    <xf numFmtId="0" fontId="3" fillId="2" borderId="0" xfId="0" applyFont="1" applyFill="1" applyAlignment="1">
      <alignment horizontal="right" vertical="center" wrapText="1"/>
    </xf>
    <xf numFmtId="0" fontId="4" fillId="5" borderId="2" xfId="0" applyFont="1" applyFill="1" applyBorder="1" applyAlignment="1">
      <alignment wrapText="1"/>
    </xf>
    <xf numFmtId="0" fontId="0" fillId="5" borderId="6" xfId="0" applyFont="1" applyFill="1" applyBorder="1" applyAlignment="1">
      <alignment wrapText="1"/>
    </xf>
    <xf numFmtId="0" fontId="4" fillId="31" borderId="2" xfId="0" applyFont="1" applyFill="1" applyBorder="1" applyAlignment="1">
      <alignment wrapText="1"/>
    </xf>
    <xf numFmtId="0" fontId="4" fillId="7" borderId="2" xfId="0" applyFont="1" applyFill="1" applyBorder="1" applyAlignment="1">
      <alignment wrapText="1"/>
    </xf>
    <xf numFmtId="0" fontId="0" fillId="7" borderId="6" xfId="0" applyFont="1" applyFill="1" applyBorder="1" applyAlignment="1">
      <alignment wrapText="1"/>
    </xf>
    <xf numFmtId="0" fontId="0" fillId="7" borderId="9" xfId="0" applyFont="1" applyFill="1" applyBorder="1" applyAlignment="1">
      <alignment wrapText="1"/>
    </xf>
    <xf numFmtId="0" fontId="0" fillId="31" borderId="6" xfId="0" applyFont="1" applyFill="1" applyBorder="1" applyAlignment="1">
      <alignment horizontal="left"/>
    </xf>
    <xf numFmtId="0" fontId="0" fillId="31" borderId="9" xfId="0" applyFill="1" applyBorder="1" applyAlignment="1"/>
    <xf numFmtId="0" fontId="4" fillId="37" borderId="2" xfId="0" applyFont="1" applyFill="1" applyBorder="1" applyAlignment="1">
      <alignment wrapText="1"/>
    </xf>
    <xf numFmtId="0" fontId="0" fillId="37" borderId="6" xfId="0" applyFont="1" applyFill="1" applyBorder="1" applyAlignment="1"/>
    <xf numFmtId="0" fontId="0" fillId="37" borderId="9" xfId="0" applyFont="1" applyFill="1" applyBorder="1" applyAlignment="1"/>
    <xf numFmtId="0" fontId="0" fillId="3" borderId="1" xfId="0" applyFill="1" applyBorder="1" applyAlignment="1">
      <alignment horizontal="right" vertical="center" wrapText="1"/>
    </xf>
    <xf numFmtId="0" fontId="0" fillId="3" borderId="2" xfId="0" applyFill="1" applyBorder="1" applyAlignment="1">
      <alignment horizontal="right"/>
    </xf>
    <xf numFmtId="0" fontId="0" fillId="3" borderId="2" xfId="0" applyFill="1" applyBorder="1"/>
    <xf numFmtId="0" fontId="0" fillId="3" borderId="0" xfId="0" applyFill="1" applyBorder="1" applyAlignment="1">
      <alignment horizontal="right"/>
    </xf>
    <xf numFmtId="0" fontId="0" fillId="3" borderId="6" xfId="0" applyFill="1" applyBorder="1"/>
    <xf numFmtId="0" fontId="0" fillId="3" borderId="9" xfId="0" applyFill="1" applyBorder="1"/>
    <xf numFmtId="0" fontId="0" fillId="3" borderId="12" xfId="0" applyFill="1" applyBorder="1" applyAlignment="1">
      <alignment horizontal="right"/>
    </xf>
    <xf numFmtId="0" fontId="0" fillId="3" borderId="11" xfId="0" applyFill="1" applyBorder="1" applyAlignment="1">
      <alignment horizontal="right"/>
    </xf>
    <xf numFmtId="0" fontId="0" fillId="3" borderId="14" xfId="0" applyFill="1" applyBorder="1" applyAlignment="1">
      <alignment horizontal="right"/>
    </xf>
    <xf numFmtId="0" fontId="4" fillId="29" borderId="2" xfId="0" applyFont="1" applyFill="1" applyBorder="1" applyAlignment="1">
      <alignment wrapText="1"/>
    </xf>
    <xf numFmtId="0" fontId="0" fillId="29" borderId="6" xfId="0" applyFont="1" applyFill="1" applyBorder="1" applyAlignment="1"/>
    <xf numFmtId="0" fontId="0" fillId="29" borderId="9" xfId="0" applyFont="1" applyFill="1" applyBorder="1" applyAlignment="1"/>
    <xf numFmtId="0" fontId="0" fillId="3" borderId="1" xfId="0" applyFill="1" applyBorder="1" applyAlignment="1">
      <alignment horizontal="left" wrapText="1"/>
    </xf>
    <xf numFmtId="0" fontId="23" fillId="3" borderId="1" xfId="0" applyFont="1" applyFill="1" applyBorder="1" applyAlignment="1"/>
    <xf numFmtId="0" fontId="23" fillId="3" borderId="1" xfId="0" applyFont="1" applyFill="1" applyBorder="1" applyAlignment="1">
      <alignment horizontal="left"/>
    </xf>
    <xf numFmtId="0" fontId="27" fillId="35" borderId="1" xfId="0" applyFont="1" applyFill="1" applyBorder="1" applyAlignment="1"/>
    <xf numFmtId="0" fontId="9" fillId="3" borderId="1" xfId="1" applyFont="1" applyFill="1" applyBorder="1" applyAlignment="1" applyProtection="1"/>
    <xf numFmtId="0" fontId="9" fillId="3" borderId="0" xfId="1" applyFont="1" applyFill="1" applyAlignment="1" applyProtection="1"/>
    <xf numFmtId="0" fontId="9" fillId="3" borderId="1" xfId="1" applyFont="1" applyFill="1" applyBorder="1" applyAlignment="1" applyProtection="1">
      <alignment horizontal="left"/>
    </xf>
    <xf numFmtId="0" fontId="23" fillId="3" borderId="0" xfId="0" applyFont="1" applyFill="1" applyAlignment="1"/>
    <xf numFmtId="0" fontId="5" fillId="2" borderId="0" xfId="0" applyFont="1" applyFill="1" applyAlignment="1">
      <alignment horizontal="center"/>
    </xf>
    <xf numFmtId="0" fontId="4" fillId="36" borderId="1" xfId="0" applyFont="1" applyFill="1" applyBorder="1" applyAlignment="1">
      <alignment horizontal="center" vertical="top" wrapText="1"/>
    </xf>
    <xf numFmtId="0" fontId="4" fillId="14" borderId="1" xfId="0" applyFont="1" applyFill="1" applyBorder="1" applyAlignment="1">
      <alignment horizontal="center" vertical="top" wrapText="1"/>
    </xf>
    <xf numFmtId="0" fontId="0" fillId="36" borderId="1" xfId="0" applyFont="1" applyFill="1" applyBorder="1" applyAlignment="1">
      <alignment horizontal="center" textRotation="90"/>
    </xf>
    <xf numFmtId="0" fontId="0" fillId="10" borderId="1" xfId="0" applyFont="1" applyFill="1" applyBorder="1" applyAlignment="1">
      <alignment horizontal="center" textRotation="90" wrapText="1"/>
    </xf>
    <xf numFmtId="0" fontId="0" fillId="11" borderId="1" xfId="0" applyFont="1" applyFill="1" applyBorder="1" applyAlignment="1">
      <alignment horizontal="center" textRotation="90" wrapText="1"/>
    </xf>
    <xf numFmtId="0" fontId="0" fillId="12" borderId="1" xfId="0" applyFont="1" applyFill="1" applyBorder="1" applyAlignment="1">
      <alignment horizontal="center" textRotation="90" wrapText="1"/>
    </xf>
    <xf numFmtId="0" fontId="0" fillId="13" borderId="1" xfId="0" applyFont="1" applyFill="1" applyBorder="1" applyAlignment="1">
      <alignment horizontal="center" textRotation="90" wrapText="1"/>
    </xf>
    <xf numFmtId="0" fontId="0" fillId="14" borderId="1" xfId="0" applyFont="1" applyFill="1" applyBorder="1" applyAlignment="1">
      <alignment horizontal="center" textRotation="90" wrapText="1"/>
    </xf>
    <xf numFmtId="0" fontId="0" fillId="12" borderId="1" xfId="0" applyFont="1" applyFill="1" applyBorder="1" applyAlignment="1">
      <alignment textRotation="90"/>
    </xf>
    <xf numFmtId="0" fontId="0" fillId="24" borderId="1" xfId="0" applyFill="1" applyBorder="1" applyAlignment="1">
      <alignment horizontal="left" vertical="top" wrapText="1"/>
    </xf>
    <xf numFmtId="0" fontId="0" fillId="2" borderId="0" xfId="0" applyFill="1" applyAlignment="1">
      <alignment horizontal="center"/>
    </xf>
    <xf numFmtId="0" fontId="0" fillId="2" borderId="0" xfId="0" applyFill="1" applyAlignment="1">
      <alignment horizontal="left"/>
    </xf>
    <xf numFmtId="0" fontId="0" fillId="3" borderId="1" xfId="0" applyFill="1" applyBorder="1" applyAlignment="1">
      <alignment horizontal="left" wrapText="1"/>
    </xf>
    <xf numFmtId="0" fontId="0" fillId="2" borderId="0" xfId="0" applyFill="1" applyAlignment="1">
      <alignment horizontal="center"/>
    </xf>
    <xf numFmtId="0" fontId="4" fillId="3" borderId="4" xfId="0" applyFont="1" applyFill="1" applyBorder="1" applyAlignment="1">
      <alignment horizontal="right"/>
    </xf>
    <xf numFmtId="0" fontId="0" fillId="3" borderId="4" xfId="0" applyFill="1" applyBorder="1" applyAlignment="1"/>
    <xf numFmtId="0" fontId="12" fillId="33" borderId="0" xfId="0" applyFont="1" applyFill="1" applyAlignment="1">
      <alignment horizontal="center"/>
    </xf>
    <xf numFmtId="0" fontId="12" fillId="34" borderId="1" xfId="0" applyFont="1" applyFill="1" applyBorder="1" applyAlignment="1">
      <alignment horizontal="left"/>
    </xf>
    <xf numFmtId="0" fontId="0" fillId="3" borderId="7" xfId="0" applyFill="1" applyBorder="1" applyAlignment="1"/>
    <xf numFmtId="0" fontId="0" fillId="3" borderId="0" xfId="0" applyFill="1" applyBorder="1"/>
    <xf numFmtId="0" fontId="12" fillId="35" borderId="0" xfId="0" applyFont="1" applyFill="1" applyBorder="1" applyAlignment="1"/>
    <xf numFmtId="0" fontId="12" fillId="34" borderId="4" xfId="0" applyFont="1" applyFill="1" applyBorder="1" applyAlignment="1"/>
    <xf numFmtId="0" fontId="9" fillId="34" borderId="4" xfId="1" applyFill="1" applyBorder="1" applyAlignment="1" applyProtection="1"/>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4" fillId="3" borderId="2" xfId="0" applyFont="1" applyFill="1" applyBorder="1" applyAlignment="1">
      <alignment wrapText="1"/>
    </xf>
    <xf numFmtId="0" fontId="4" fillId="3" borderId="6" xfId="0" applyFont="1" applyFill="1" applyBorder="1" applyAlignment="1">
      <alignment wrapText="1"/>
    </xf>
    <xf numFmtId="0" fontId="4" fillId="3" borderId="9" xfId="0" applyFont="1" applyFill="1" applyBorder="1" applyAlignment="1">
      <alignment wrapText="1"/>
    </xf>
    <xf numFmtId="0" fontId="4" fillId="3" borderId="2" xfId="0" applyFont="1" applyFill="1" applyBorder="1" applyAlignment="1">
      <alignment horizontal="right"/>
    </xf>
    <xf numFmtId="0" fontId="4" fillId="3" borderId="6" xfId="0" applyFont="1" applyFill="1" applyBorder="1" applyAlignment="1">
      <alignment horizontal="right"/>
    </xf>
    <xf numFmtId="0" fontId="4" fillId="3" borderId="9" xfId="0" applyFont="1" applyFill="1" applyBorder="1" applyAlignment="1">
      <alignment horizontal="right"/>
    </xf>
    <xf numFmtId="0" fontId="0" fillId="3" borderId="3"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12" fillId="3" borderId="4" xfId="0" applyFont="1" applyFill="1" applyBorder="1" applyAlignment="1"/>
    <xf numFmtId="0" fontId="24" fillId="8" borderId="1" xfId="0" applyFont="1" applyFill="1" applyBorder="1" applyAlignment="1">
      <alignment wrapText="1"/>
    </xf>
    <xf numFmtId="0" fontId="0" fillId="2" borderId="0" xfId="0" applyFill="1" applyAlignment="1">
      <alignment horizontal="center"/>
    </xf>
    <xf numFmtId="0" fontId="0" fillId="3" borderId="4" xfId="0" applyFill="1" applyBorder="1" applyAlignment="1"/>
    <xf numFmtId="0" fontId="0" fillId="25" borderId="2" xfId="0" applyFill="1" applyBorder="1" applyAlignment="1">
      <alignment horizontal="right" vertical="top"/>
    </xf>
    <xf numFmtId="0" fontId="0" fillId="3" borderId="4" xfId="0" applyFont="1" applyFill="1" applyBorder="1" applyAlignment="1">
      <alignment wrapText="1"/>
    </xf>
    <xf numFmtId="0" fontId="0" fillId="7" borderId="1" xfId="0" applyFont="1" applyFill="1" applyBorder="1"/>
    <xf numFmtId="0" fontId="0" fillId="2" borderId="0" xfId="0" applyFont="1" applyFill="1"/>
    <xf numFmtId="0" fontId="2" fillId="2" borderId="0" xfId="0" applyFont="1" applyFill="1" applyAlignment="1">
      <alignment vertical="center" wrapText="1"/>
    </xf>
    <xf numFmtId="0" fontId="0" fillId="3" borderId="2" xfId="0" applyFill="1" applyBorder="1" applyAlignment="1">
      <alignment wrapText="1"/>
    </xf>
    <xf numFmtId="0" fontId="0" fillId="8" borderId="2" xfId="0" applyFill="1" applyBorder="1" applyAlignment="1">
      <alignment horizontal="right" textRotation="90" wrapText="1"/>
    </xf>
    <xf numFmtId="0" fontId="0" fillId="3" borderId="1" xfId="0" applyFill="1" applyBorder="1" applyAlignment="1">
      <alignment horizontal="right" wrapText="1"/>
    </xf>
    <xf numFmtId="0" fontId="5" fillId="3" borderId="1" xfId="0" applyFont="1" applyFill="1" applyBorder="1" applyAlignment="1">
      <alignment vertical="center" wrapText="1"/>
    </xf>
    <xf numFmtId="0" fontId="5" fillId="3" borderId="1" xfId="0" applyFont="1" applyFill="1" applyBorder="1" applyAlignment="1">
      <alignment horizontal="left" vertical="top" wrapText="1"/>
    </xf>
    <xf numFmtId="0" fontId="22" fillId="3" borderId="1" xfId="0" applyFont="1" applyFill="1" applyBorder="1" applyAlignment="1">
      <alignment vertical="center" wrapText="1"/>
    </xf>
    <xf numFmtId="0" fontId="5" fillId="3" borderId="1" xfId="0" applyFont="1" applyFill="1" applyBorder="1" applyAlignment="1">
      <alignment vertical="top" wrapText="1"/>
    </xf>
    <xf numFmtId="0" fontId="0" fillId="36" borderId="1" xfId="0" applyFont="1" applyFill="1" applyBorder="1" applyAlignment="1">
      <alignment horizontal="center" vertical="center"/>
    </xf>
    <xf numFmtId="0" fontId="0" fillId="3" borderId="6" xfId="0" applyFill="1" applyBorder="1" applyAlignment="1">
      <alignment horizontal="left"/>
    </xf>
    <xf numFmtId="0" fontId="0" fillId="2" borderId="0" xfId="0" applyFont="1" applyFill="1" applyBorder="1" applyAlignment="1">
      <alignment horizontal="center"/>
    </xf>
    <xf numFmtId="0" fontId="9" fillId="3" borderId="1" xfId="1" applyFill="1" applyBorder="1" applyAlignment="1" applyProtection="1"/>
    <xf numFmtId="0" fontId="0" fillId="7" borderId="4" xfId="0" applyFont="1" applyFill="1" applyBorder="1"/>
    <xf numFmtId="0" fontId="0" fillId="3" borderId="12" xfId="0" applyFont="1" applyFill="1" applyBorder="1"/>
    <xf numFmtId="0" fontId="0" fillId="3" borderId="2" xfId="0" applyFont="1" applyFill="1" applyBorder="1" applyAlignment="1">
      <alignment wrapText="1"/>
    </xf>
    <xf numFmtId="2" fontId="4" fillId="3" borderId="16" xfId="0" applyNumberFormat="1" applyFont="1" applyFill="1" applyBorder="1" applyAlignment="1">
      <alignment wrapText="1"/>
    </xf>
    <xf numFmtId="2" fontId="0" fillId="3" borderId="16" xfId="0" applyNumberFormat="1" applyFont="1" applyFill="1" applyBorder="1" applyAlignment="1">
      <alignment wrapText="1"/>
    </xf>
    <xf numFmtId="0" fontId="4" fillId="3" borderId="17" xfId="0" applyFont="1" applyFill="1" applyBorder="1" applyAlignment="1">
      <alignment horizontal="right"/>
    </xf>
    <xf numFmtId="2" fontId="0" fillId="3" borderId="18" xfId="0" applyNumberFormat="1" applyFont="1" applyFill="1" applyBorder="1" applyAlignment="1">
      <alignment wrapText="1"/>
    </xf>
    <xf numFmtId="0" fontId="29" fillId="0" borderId="0" xfId="0" applyFont="1"/>
    <xf numFmtId="0" fontId="0" fillId="2" borderId="0" xfId="0" applyFont="1" applyFill="1" applyAlignment="1"/>
    <xf numFmtId="2" fontId="4" fillId="0" borderId="1" xfId="0" applyNumberFormat="1" applyFont="1" applyFill="1" applyBorder="1"/>
    <xf numFmtId="166" fontId="0" fillId="0" borderId="0" xfId="0" applyNumberFormat="1"/>
    <xf numFmtId="2" fontId="0" fillId="0" borderId="0" xfId="0" applyNumberFormat="1"/>
    <xf numFmtId="0" fontId="8" fillId="3" borderId="5" xfId="0" applyFont="1" applyFill="1" applyBorder="1" applyAlignment="1">
      <alignment vertical="top" wrapText="1"/>
    </xf>
    <xf numFmtId="0" fontId="8" fillId="3" borderId="12" xfId="0" applyFont="1" applyFill="1" applyBorder="1" applyAlignment="1">
      <alignment vertical="top" wrapText="1"/>
    </xf>
    <xf numFmtId="0" fontId="8" fillId="3" borderId="7" xfId="0" applyFont="1" applyFill="1" applyBorder="1" applyAlignment="1">
      <alignment vertical="top" wrapText="1"/>
    </xf>
    <xf numFmtId="0" fontId="8" fillId="3" borderId="14" xfId="0" applyFont="1" applyFill="1" applyBorder="1" applyAlignment="1">
      <alignment vertical="top" wrapText="1"/>
    </xf>
    <xf numFmtId="0" fontId="0" fillId="8" borderId="2" xfId="0" applyFill="1" applyBorder="1" applyAlignment="1">
      <alignment horizontal="right"/>
    </xf>
    <xf numFmtId="0" fontId="0" fillId="8" borderId="9" xfId="0" applyFill="1" applyBorder="1" applyAlignment="1">
      <alignment horizontal="right"/>
    </xf>
    <xf numFmtId="0" fontId="9" fillId="3" borderId="1" xfId="1" applyFill="1" applyBorder="1" applyAlignment="1" applyProtection="1">
      <alignment wrapText="1"/>
    </xf>
    <xf numFmtId="0" fontId="9" fillId="3" borderId="1" xfId="1" applyFill="1" applyBorder="1" applyAlignment="1" applyProtection="1">
      <alignment vertical="top" wrapText="1"/>
    </xf>
    <xf numFmtId="0" fontId="9" fillId="3" borderId="1" xfId="1" applyFont="1" applyFill="1" applyBorder="1" applyAlignment="1" applyProtection="1">
      <alignment vertical="top" wrapText="1"/>
    </xf>
    <xf numFmtId="0" fontId="0" fillId="3" borderId="1" xfId="0" applyFont="1" applyFill="1" applyBorder="1" applyAlignment="1">
      <alignment vertical="top" wrapText="1"/>
    </xf>
    <xf numFmtId="0" fontId="31" fillId="3" borderId="1" xfId="0" applyFont="1" applyFill="1" applyBorder="1" applyAlignment="1">
      <alignment wrapText="1"/>
    </xf>
    <xf numFmtId="2" fontId="31" fillId="3" borderId="1" xfId="0" applyNumberFormat="1" applyFont="1" applyFill="1" applyBorder="1" applyAlignment="1">
      <alignment wrapText="1"/>
    </xf>
    <xf numFmtId="0" fontId="32" fillId="3" borderId="4" xfId="0" applyFont="1" applyFill="1" applyBorder="1"/>
    <xf numFmtId="0" fontId="32" fillId="3" borderId="1" xfId="0" applyFont="1" applyFill="1" applyBorder="1"/>
    <xf numFmtId="0" fontId="32" fillId="3" borderId="1" xfId="0" applyFont="1" applyFill="1" applyBorder="1" applyAlignment="1">
      <alignment wrapText="1"/>
    </xf>
    <xf numFmtId="0" fontId="31" fillId="3" borderId="4" xfId="0" applyFont="1" applyFill="1" applyBorder="1"/>
    <xf numFmtId="0" fontId="31" fillId="3" borderId="1" xfId="0" applyFont="1" applyFill="1" applyBorder="1"/>
    <xf numFmtId="0" fontId="31" fillId="7" borderId="4" xfId="0" applyFont="1" applyFill="1" applyBorder="1"/>
    <xf numFmtId="0" fontId="33" fillId="40" borderId="1" xfId="0" applyFont="1" applyFill="1" applyBorder="1" applyAlignment="1">
      <alignment wrapText="1"/>
    </xf>
    <xf numFmtId="164" fontId="32" fillId="7" borderId="1" xfId="0" applyNumberFormat="1" applyFont="1" applyFill="1" applyBorder="1"/>
    <xf numFmtId="0" fontId="33" fillId="40" borderId="1" xfId="0" applyFont="1" applyFill="1" applyBorder="1"/>
    <xf numFmtId="0" fontId="31" fillId="7" borderId="1" xfId="0" applyFont="1" applyFill="1" applyBorder="1"/>
    <xf numFmtId="0" fontId="0" fillId="3" borderId="1" xfId="0" applyFill="1" applyBorder="1" applyAlignment="1">
      <alignment horizontal="left" wrapText="1"/>
    </xf>
    <xf numFmtId="0" fontId="27" fillId="34" borderId="1" xfId="0" applyFont="1" applyFill="1" applyBorder="1"/>
    <xf numFmtId="0" fontId="32" fillId="3" borderId="4" xfId="0" applyFont="1" applyFill="1" applyBorder="1" applyAlignment="1">
      <alignment horizontal="left" wrapText="1"/>
    </xf>
    <xf numFmtId="0" fontId="32" fillId="3" borderId="1" xfId="0" applyFont="1" applyFill="1" applyBorder="1" applyAlignment="1">
      <alignment horizontal="left" wrapText="1"/>
    </xf>
    <xf numFmtId="0" fontId="32" fillId="7" borderId="1" xfId="0" applyFont="1" applyFill="1" applyBorder="1" applyAlignment="1">
      <alignment horizontal="left" wrapText="1"/>
    </xf>
    <xf numFmtId="0" fontId="31" fillId="7" borderId="1" xfId="0" applyFont="1" applyFill="1" applyBorder="1" applyAlignment="1">
      <alignment wrapText="1"/>
    </xf>
    <xf numFmtId="0" fontId="0" fillId="3" borderId="1" xfId="0" applyFill="1" applyBorder="1" applyAlignment="1">
      <alignment horizontal="left" wrapText="1"/>
    </xf>
    <xf numFmtId="0" fontId="23" fillId="3" borderId="1" xfId="0" applyFont="1" applyFill="1" applyBorder="1"/>
    <xf numFmtId="0" fontId="27" fillId="35" borderId="1" xfId="0" applyFont="1" applyFill="1" applyBorder="1"/>
    <xf numFmtId="0" fontId="0" fillId="3" borderId="1" xfId="0" applyFill="1" applyBorder="1" applyAlignment="1">
      <alignment horizontal="left" wrapText="1"/>
    </xf>
    <xf numFmtId="0" fontId="31" fillId="3" borderId="1" xfId="0" applyFont="1" applyFill="1" applyBorder="1" applyAlignment="1">
      <alignment horizontal="left" wrapText="1"/>
    </xf>
    <xf numFmtId="0" fontId="31" fillId="7" borderId="1" xfId="0" applyFont="1" applyFill="1" applyBorder="1" applyAlignment="1">
      <alignment horizontal="left" wrapText="1"/>
    </xf>
    <xf numFmtId="0" fontId="0" fillId="2" borderId="0" xfId="0" applyFill="1" applyAlignment="1">
      <alignment horizontal="center"/>
    </xf>
    <xf numFmtId="0" fontId="0" fillId="17" borderId="1" xfId="0" applyFill="1" applyBorder="1" applyAlignment="1">
      <alignment horizontal="center" vertical="center" wrapText="1"/>
    </xf>
    <xf numFmtId="0" fontId="4" fillId="3" borderId="8" xfId="0" applyFont="1" applyFill="1" applyBorder="1" applyAlignment="1">
      <alignment horizontal="right"/>
    </xf>
    <xf numFmtId="0" fontId="27" fillId="35" borderId="0" xfId="0" applyFont="1" applyFill="1"/>
    <xf numFmtId="0" fontId="12" fillId="34" borderId="1" xfId="0" applyFont="1" applyFill="1" applyBorder="1"/>
    <xf numFmtId="0" fontId="26" fillId="3" borderId="1" xfId="0" applyFont="1" applyFill="1" applyBorder="1" applyAlignment="1">
      <alignment horizontal="left" wrapText="1"/>
    </xf>
    <xf numFmtId="0" fontId="0" fillId="26" borderId="1" xfId="0" applyFill="1" applyBorder="1" applyAlignment="1">
      <alignment vertical="center"/>
    </xf>
    <xf numFmtId="0" fontId="0" fillId="26" borderId="2" xfId="0" applyFill="1" applyBorder="1" applyAlignment="1">
      <alignment vertical="center"/>
    </xf>
    <xf numFmtId="0" fontId="0" fillId="38" borderId="12" xfId="0" applyFill="1" applyBorder="1"/>
    <xf numFmtId="0" fontId="0" fillId="31" borderId="2" xfId="0" applyFill="1" applyBorder="1" applyAlignment="1">
      <alignment vertical="center" wrapText="1"/>
    </xf>
    <xf numFmtId="0" fontId="0" fillId="31" borderId="10" xfId="0" applyFill="1" applyBorder="1"/>
    <xf numFmtId="0" fontId="0" fillId="31" borderId="6" xfId="0" applyFill="1" applyBorder="1" applyAlignment="1">
      <alignment vertical="center" wrapText="1"/>
    </xf>
    <xf numFmtId="0" fontId="0" fillId="31" borderId="0" xfId="0" applyFill="1" applyBorder="1"/>
    <xf numFmtId="0" fontId="0" fillId="31" borderId="9" xfId="0" applyFill="1" applyBorder="1" applyAlignment="1">
      <alignment vertical="center" wrapText="1"/>
    </xf>
    <xf numFmtId="0" fontId="0" fillId="31" borderId="13" xfId="0" applyFill="1" applyBorder="1"/>
    <xf numFmtId="0" fontId="0" fillId="30" borderId="6" xfId="0" applyFill="1" applyBorder="1" applyAlignment="1">
      <alignment vertical="center" wrapText="1"/>
    </xf>
    <xf numFmtId="0" fontId="0" fillId="30" borderId="0" xfId="0" applyFill="1" applyBorder="1"/>
    <xf numFmtId="0" fontId="0" fillId="17" borderId="1" xfId="0" applyFill="1" applyBorder="1" applyAlignment="1">
      <alignment horizontal="right" vertical="center" wrapText="1"/>
    </xf>
    <xf numFmtId="0" fontId="4" fillId="28" borderId="0" xfId="0" applyFont="1" applyFill="1" applyBorder="1" applyAlignment="1">
      <alignment horizontal="right" textRotation="90"/>
    </xf>
    <xf numFmtId="0" fontId="0" fillId="2" borderId="0" xfId="0" applyFill="1" applyAlignment="1">
      <alignment horizontal="center"/>
    </xf>
    <xf numFmtId="0" fontId="32" fillId="3" borderId="1" xfId="0" applyFont="1" applyFill="1" applyBorder="1" applyAlignment="1"/>
    <xf numFmtId="0" fontId="32" fillId="3" borderId="1" xfId="0" applyFont="1" applyFill="1" applyBorder="1" applyAlignment="1">
      <alignment horizontal="right" wrapText="1"/>
    </xf>
    <xf numFmtId="2" fontId="32" fillId="3" borderId="1" xfId="0" applyNumberFormat="1" applyFont="1" applyFill="1" applyBorder="1" applyAlignment="1">
      <alignment wrapText="1"/>
    </xf>
    <xf numFmtId="0" fontId="9" fillId="3" borderId="4" xfId="1" applyFill="1" applyBorder="1" applyAlignment="1" applyProtection="1"/>
    <xf numFmtId="166" fontId="0" fillId="3" borderId="1" xfId="0" applyNumberFormat="1" applyFont="1" applyFill="1" applyBorder="1" applyAlignment="1">
      <alignment wrapText="1"/>
    </xf>
    <xf numFmtId="0" fontId="31" fillId="3" borderId="1" xfId="0" applyFont="1" applyFill="1" applyBorder="1" applyAlignment="1">
      <alignment horizontal="right" wrapText="1"/>
    </xf>
    <xf numFmtId="0" fontId="35" fillId="3" borderId="1" xfId="0" applyFont="1" applyFill="1" applyBorder="1" applyAlignment="1">
      <alignment vertical="center" wrapText="1"/>
    </xf>
    <xf numFmtId="0" fontId="32" fillId="3" borderId="2" xfId="0" applyFont="1" applyFill="1" applyBorder="1"/>
    <xf numFmtId="0" fontId="31" fillId="3" borderId="4" xfId="0" applyFont="1" applyFill="1" applyBorder="1" applyAlignment="1">
      <alignment wrapText="1"/>
    </xf>
    <xf numFmtId="0" fontId="31" fillId="3" borderId="2" xfId="0" applyFont="1" applyFill="1" applyBorder="1"/>
    <xf numFmtId="2" fontId="32" fillId="3" borderId="4" xfId="0" applyNumberFormat="1" applyFont="1" applyFill="1" applyBorder="1"/>
    <xf numFmtId="166" fontId="0" fillId="3" borderId="9" xfId="0" applyNumberFormat="1" applyFill="1" applyBorder="1"/>
    <xf numFmtId="2" fontId="32" fillId="3" borderId="19" xfId="0" applyNumberFormat="1" applyFont="1" applyFill="1" applyBorder="1" applyAlignment="1">
      <alignment wrapText="1"/>
    </xf>
    <xf numFmtId="0" fontId="4" fillId="41" borderId="1" xfId="0" applyFont="1" applyFill="1" applyBorder="1" applyAlignment="1">
      <alignment vertical="top" wrapText="1"/>
    </xf>
    <xf numFmtId="0" fontId="4" fillId="41" borderId="1" xfId="0" applyFont="1" applyFill="1" applyBorder="1" applyAlignment="1">
      <alignment wrapText="1"/>
    </xf>
    <xf numFmtId="0" fontId="32" fillId="3" borderId="1" xfId="0" applyFont="1" applyFill="1" applyBorder="1" applyAlignment="1">
      <alignment vertical="top" wrapText="1"/>
    </xf>
    <xf numFmtId="0" fontId="32" fillId="3" borderId="1" xfId="0" applyFont="1" applyFill="1" applyBorder="1" applyAlignment="1">
      <alignment horizontal="right" vertical="top" wrapText="1"/>
    </xf>
    <xf numFmtId="0" fontId="31" fillId="3" borderId="1" xfId="0" applyFont="1" applyFill="1" applyBorder="1" applyAlignment="1">
      <alignment horizontal="right"/>
    </xf>
    <xf numFmtId="0" fontId="32" fillId="3" borderId="1" xfId="0" applyFont="1" applyFill="1" applyBorder="1" applyAlignment="1">
      <alignment horizontal="right"/>
    </xf>
    <xf numFmtId="0" fontId="31" fillId="3" borderId="1" xfId="0" applyFont="1" applyFill="1" applyBorder="1" applyAlignment="1">
      <alignment vertical="top" wrapText="1"/>
    </xf>
    <xf numFmtId="0" fontId="31" fillId="41" borderId="1" xfId="0" applyFont="1" applyFill="1" applyBorder="1" applyAlignment="1">
      <alignment horizontal="right"/>
    </xf>
    <xf numFmtId="0" fontId="31" fillId="41" borderId="6" xfId="0" applyFont="1" applyFill="1" applyBorder="1" applyAlignment="1">
      <alignment horizontal="right"/>
    </xf>
    <xf numFmtId="0" fontId="31" fillId="41" borderId="1" xfId="0" applyFont="1" applyFill="1" applyBorder="1" applyAlignment="1">
      <alignment vertical="top" wrapText="1"/>
    </xf>
    <xf numFmtId="0" fontId="31" fillId="7" borderId="4" xfId="0" applyFont="1" applyFill="1" applyBorder="1" applyAlignment="1">
      <alignment wrapText="1"/>
    </xf>
    <xf numFmtId="0" fontId="32" fillId="3" borderId="4" xfId="0" applyFont="1" applyFill="1" applyBorder="1" applyAlignment="1">
      <alignment horizontal="right"/>
    </xf>
    <xf numFmtId="0" fontId="31" fillId="3" borderId="4" xfId="0" applyFont="1" applyFill="1" applyBorder="1" applyAlignment="1">
      <alignment horizontal="right"/>
    </xf>
    <xf numFmtId="2" fontId="31" fillId="3" borderId="1" xfId="0" applyNumberFormat="1" applyFont="1" applyFill="1" applyBorder="1"/>
    <xf numFmtId="2" fontId="32" fillId="3" borderId="1" xfId="0" applyNumberFormat="1" applyFont="1" applyFill="1" applyBorder="1"/>
    <xf numFmtId="0" fontId="32" fillId="3" borderId="11" xfId="0" applyFont="1" applyFill="1" applyBorder="1" applyAlignment="1">
      <alignment horizontal="left" vertical="top" wrapText="1"/>
    </xf>
    <xf numFmtId="0" fontId="32" fillId="3" borderId="1" xfId="0" applyFont="1" applyFill="1" applyBorder="1" applyAlignment="1">
      <alignment horizontal="left" vertical="top" wrapText="1"/>
    </xf>
    <xf numFmtId="0" fontId="31" fillId="3" borderId="1" xfId="0" applyFont="1" applyFill="1" applyBorder="1" applyAlignment="1"/>
    <xf numFmtId="0" fontId="31" fillId="7" borderId="1" xfId="0" applyFont="1" applyFill="1" applyBorder="1" applyAlignment="1"/>
    <xf numFmtId="0" fontId="18" fillId="3" borderId="4" xfId="0" applyFont="1" applyFill="1" applyBorder="1" applyAlignment="1">
      <alignment horizontal="center" wrapText="1"/>
    </xf>
    <xf numFmtId="0" fontId="36" fillId="3" borderId="1" xfId="1" applyFont="1" applyFill="1" applyBorder="1" applyAlignment="1" applyProtection="1"/>
    <xf numFmtId="0" fontId="0" fillId="2" borderId="0" xfId="0" applyFill="1" applyAlignment="1">
      <alignment horizontal="center"/>
    </xf>
    <xf numFmtId="0" fontId="0" fillId="3" borderId="1" xfId="0" applyFill="1" applyBorder="1" applyAlignment="1">
      <alignment horizontal="left" wrapText="1"/>
    </xf>
    <xf numFmtId="0" fontId="24" fillId="8" borderId="1" xfId="0" applyFont="1" applyFill="1" applyBorder="1" applyAlignment="1">
      <alignment wrapText="1"/>
    </xf>
    <xf numFmtId="0" fontId="0" fillId="2" borderId="0" xfId="0" applyFill="1" applyAlignment="1">
      <alignment horizontal="left"/>
    </xf>
    <xf numFmtId="0" fontId="4" fillId="3" borderId="4" xfId="0" applyFont="1" applyFill="1" applyBorder="1" applyAlignment="1">
      <alignment horizontal="right"/>
    </xf>
    <xf numFmtId="0" fontId="0" fillId="3" borderId="1" xfId="0" applyFill="1" applyBorder="1" applyAlignment="1">
      <alignment horizontal="left" wrapText="1"/>
    </xf>
    <xf numFmtId="0" fontId="0" fillId="2" borderId="0" xfId="0" applyFill="1" applyAlignment="1">
      <alignment horizontal="center"/>
    </xf>
    <xf numFmtId="0" fontId="4" fillId="3" borderId="4" xfId="0" applyFont="1" applyFill="1" applyBorder="1" applyAlignment="1">
      <alignment horizontal="right"/>
    </xf>
    <xf numFmtId="0" fontId="0" fillId="3" borderId="4" xfId="0" applyFill="1" applyBorder="1" applyAlignment="1"/>
    <xf numFmtId="0" fontId="9" fillId="0" borderId="0" xfId="1" applyAlignment="1" applyProtection="1"/>
    <xf numFmtId="0" fontId="9" fillId="3" borderId="11" xfId="1" applyFill="1" applyBorder="1" applyAlignment="1" applyProtection="1">
      <alignment horizontal="left" vertical="top" wrapText="1"/>
    </xf>
    <xf numFmtId="0" fontId="0" fillId="26" borderId="4" xfId="0" applyFill="1" applyBorder="1" applyAlignment="1">
      <alignment vertical="center"/>
    </xf>
    <xf numFmtId="0" fontId="0" fillId="26" borderId="11" xfId="0" applyFill="1" applyBorder="1" applyAlignment="1">
      <alignment vertical="center"/>
    </xf>
    <xf numFmtId="0" fontId="0" fillId="2" borderId="0" xfId="0" applyFill="1" applyAlignment="1">
      <alignment horizontal="center"/>
    </xf>
    <xf numFmtId="0" fontId="0" fillId="3" borderId="1" xfId="0" applyFill="1" applyBorder="1" applyAlignment="1">
      <alignment horizontal="left" wrapText="1"/>
    </xf>
    <xf numFmtId="0" fontId="4" fillId="0" borderId="9" xfId="0" applyFont="1" applyFill="1" applyBorder="1" applyAlignment="1">
      <alignment horizontal="center"/>
    </xf>
    <xf numFmtId="0" fontId="4" fillId="28" borderId="0" xfId="0" applyFont="1" applyFill="1" applyBorder="1" applyAlignment="1">
      <alignment horizontal="right" textRotation="90"/>
    </xf>
    <xf numFmtId="0" fontId="0" fillId="2" borderId="0" xfId="0" applyFill="1" applyAlignment="1">
      <alignment horizontal="center"/>
    </xf>
    <xf numFmtId="0" fontId="0" fillId="8" borderId="2" xfId="0" applyFill="1" applyBorder="1" applyAlignment="1">
      <alignment horizontal="left"/>
    </xf>
    <xf numFmtId="0" fontId="0" fillId="3" borderId="9" xfId="0" applyFill="1" applyBorder="1" applyAlignment="1">
      <alignment horizontal="left" wrapText="1"/>
    </xf>
    <xf numFmtId="0" fontId="0" fillId="3" borderId="1" xfId="0" applyFill="1" applyBorder="1" applyAlignment="1">
      <alignment horizontal="left" wrapText="1"/>
    </xf>
    <xf numFmtId="2" fontId="4" fillId="0" borderId="0" xfId="0" applyNumberFormat="1" applyFont="1"/>
    <xf numFmtId="2" fontId="0" fillId="0" borderId="0" xfId="0" applyNumberFormat="1" applyFont="1"/>
    <xf numFmtId="0" fontId="0" fillId="23" borderId="2" xfId="0" applyFont="1" applyFill="1" applyBorder="1" applyAlignment="1">
      <alignment horizontal="right" vertical="top" wrapText="1"/>
    </xf>
    <xf numFmtId="0" fontId="0" fillId="23" borderId="2" xfId="0" applyFont="1" applyFill="1" applyBorder="1" applyAlignment="1">
      <alignment vertical="top" wrapText="1"/>
    </xf>
    <xf numFmtId="0" fontId="31" fillId="3" borderId="2" xfId="0" applyFont="1" applyFill="1" applyBorder="1" applyAlignment="1">
      <alignment vertical="top" wrapText="1"/>
    </xf>
    <xf numFmtId="0" fontId="32" fillId="3" borderId="2" xfId="0" applyFont="1" applyFill="1" applyBorder="1" applyAlignment="1">
      <alignment vertical="top" wrapText="1"/>
    </xf>
    <xf numFmtId="0" fontId="4" fillId="41" borderId="2" xfId="0" applyFont="1" applyFill="1" applyBorder="1" applyAlignment="1">
      <alignment vertical="top" wrapText="1"/>
    </xf>
    <xf numFmtId="0" fontId="32" fillId="3" borderId="2" xfId="0" applyFont="1" applyFill="1" applyBorder="1" applyAlignment="1">
      <alignment horizontal="right" vertical="top" wrapText="1"/>
    </xf>
    <xf numFmtId="0" fontId="32" fillId="3" borderId="2" xfId="0" applyFont="1" applyFill="1" applyBorder="1" applyAlignment="1">
      <alignment horizontal="right"/>
    </xf>
    <xf numFmtId="0" fontId="31" fillId="41" borderId="2" xfId="0" applyFont="1" applyFill="1" applyBorder="1" applyAlignment="1">
      <alignment horizontal="right"/>
    </xf>
    <xf numFmtId="0" fontId="6" fillId="26" borderId="9" xfId="0" applyFont="1" applyFill="1" applyBorder="1" applyAlignment="1">
      <alignment horizontal="center" vertical="center" wrapText="1"/>
    </xf>
    <xf numFmtId="0" fontId="0" fillId="26" borderId="9" xfId="0" applyFill="1" applyBorder="1" applyAlignment="1">
      <alignment horizontal="left" vertical="top" wrapText="1"/>
    </xf>
    <xf numFmtId="0" fontId="0" fillId="26" borderId="9" xfId="0" applyFont="1" applyFill="1" applyBorder="1" applyAlignment="1">
      <alignment horizontal="right" vertical="top" wrapText="1"/>
    </xf>
    <xf numFmtId="0" fontId="0" fillId="26" borderId="9" xfId="0" applyFont="1" applyFill="1" applyBorder="1" applyAlignment="1">
      <alignment vertical="top" wrapText="1"/>
    </xf>
    <xf numFmtId="0" fontId="31" fillId="3" borderId="9" xfId="0" applyFont="1" applyFill="1" applyBorder="1" applyAlignment="1">
      <alignment vertical="top" wrapText="1"/>
    </xf>
    <xf numFmtId="0" fontId="32" fillId="3" borderId="9" xfId="0" applyFont="1" applyFill="1" applyBorder="1" applyAlignment="1">
      <alignment vertical="top" wrapText="1"/>
    </xf>
    <xf numFmtId="0" fontId="4" fillId="3" borderId="9" xfId="0" applyFont="1" applyFill="1" applyBorder="1" applyAlignment="1">
      <alignment vertical="top" wrapText="1"/>
    </xf>
    <xf numFmtId="0" fontId="32" fillId="3" borderId="9" xfId="0" applyFont="1" applyFill="1" applyBorder="1" applyAlignment="1">
      <alignment horizontal="right" vertical="top" wrapText="1"/>
    </xf>
    <xf numFmtId="0" fontId="32" fillId="3" borderId="9" xfId="0" applyFont="1" applyFill="1" applyBorder="1" applyAlignment="1">
      <alignment horizontal="right"/>
    </xf>
    <xf numFmtId="0" fontId="31" fillId="41" borderId="9" xfId="0" applyFont="1" applyFill="1" applyBorder="1" applyAlignment="1">
      <alignment horizontal="right"/>
    </xf>
    <xf numFmtId="0" fontId="31" fillId="3" borderId="9" xfId="0" applyFont="1" applyFill="1" applyBorder="1" applyAlignment="1">
      <alignment horizontal="right"/>
    </xf>
    <xf numFmtId="0" fontId="0" fillId="22" borderId="19" xfId="0" applyFont="1" applyFill="1" applyBorder="1" applyAlignment="1">
      <alignment horizontal="right" vertical="top" wrapText="1"/>
    </xf>
    <xf numFmtId="0" fontId="0" fillId="22" borderId="19" xfId="0" applyFont="1" applyFill="1" applyBorder="1" applyAlignment="1">
      <alignment vertical="top" wrapText="1"/>
    </xf>
    <xf numFmtId="0" fontId="31" fillId="3" borderId="19" xfId="0" applyFont="1" applyFill="1" applyBorder="1" applyAlignment="1">
      <alignment vertical="top" wrapText="1"/>
    </xf>
    <xf numFmtId="0" fontId="32" fillId="3" borderId="19" xfId="0" applyFont="1" applyFill="1" applyBorder="1" applyAlignment="1">
      <alignment vertical="top" wrapText="1"/>
    </xf>
    <xf numFmtId="0" fontId="4" fillId="3" borderId="19" xfId="0" applyFont="1" applyFill="1" applyBorder="1" applyAlignment="1">
      <alignment vertical="top" wrapText="1"/>
    </xf>
    <xf numFmtId="0" fontId="32" fillId="3" borderId="19" xfId="0" applyFont="1" applyFill="1" applyBorder="1" applyAlignment="1">
      <alignment horizontal="right" vertical="top" wrapText="1"/>
    </xf>
    <xf numFmtId="0" fontId="32" fillId="3" borderId="19" xfId="0" applyFont="1" applyFill="1" applyBorder="1" applyAlignment="1">
      <alignment horizontal="right"/>
    </xf>
    <xf numFmtId="0" fontId="31" fillId="41" borderId="19" xfId="0" applyFont="1" applyFill="1" applyBorder="1" applyAlignment="1">
      <alignment horizontal="right"/>
    </xf>
    <xf numFmtId="0" fontId="31" fillId="3" borderId="19" xfId="0" applyFont="1" applyFill="1" applyBorder="1" applyAlignment="1">
      <alignment horizontal="right"/>
    </xf>
    <xf numFmtId="0" fontId="32" fillId="3" borderId="22" xfId="0" applyFont="1" applyFill="1" applyBorder="1" applyAlignment="1">
      <alignment horizontal="right"/>
    </xf>
    <xf numFmtId="0" fontId="32" fillId="3" borderId="24" xfId="0" applyFont="1" applyFill="1" applyBorder="1" applyAlignment="1">
      <alignment horizontal="right"/>
    </xf>
    <xf numFmtId="0" fontId="0" fillId="22" borderId="27" xfId="0" applyFont="1" applyFill="1" applyBorder="1" applyAlignment="1">
      <alignment horizontal="right" vertical="top" wrapText="1"/>
    </xf>
    <xf numFmtId="0" fontId="0" fillId="22" borderId="27" xfId="0" applyFill="1" applyBorder="1" applyAlignment="1">
      <alignment vertical="top" wrapText="1"/>
    </xf>
    <xf numFmtId="0" fontId="31" fillId="3" borderId="27" xfId="0" applyFont="1" applyFill="1" applyBorder="1" applyAlignment="1">
      <alignment vertical="top" wrapText="1"/>
    </xf>
    <xf numFmtId="0" fontId="32" fillId="3" borderId="27" xfId="0" applyFont="1" applyFill="1" applyBorder="1" applyAlignment="1">
      <alignment vertical="top" wrapText="1"/>
    </xf>
    <xf numFmtId="0" fontId="4" fillId="3" borderId="27" xfId="0" applyFont="1" applyFill="1" applyBorder="1" applyAlignment="1">
      <alignment vertical="top" wrapText="1"/>
    </xf>
    <xf numFmtId="0" fontId="32" fillId="3" borderId="27" xfId="0" applyFont="1" applyFill="1" applyBorder="1" applyAlignment="1">
      <alignment horizontal="right" vertical="top" wrapText="1"/>
    </xf>
    <xf numFmtId="0" fontId="32" fillId="3" borderId="27" xfId="0" applyFont="1" applyFill="1" applyBorder="1" applyAlignment="1">
      <alignment horizontal="right"/>
    </xf>
    <xf numFmtId="0" fontId="31" fillId="3" borderId="27" xfId="0" applyFont="1" applyFill="1" applyBorder="1" applyAlignment="1">
      <alignment horizontal="right"/>
    </xf>
    <xf numFmtId="0" fontId="31" fillId="41" borderId="27" xfId="0" applyFont="1" applyFill="1" applyBorder="1" applyAlignment="1">
      <alignment horizontal="right"/>
    </xf>
    <xf numFmtId="0" fontId="31" fillId="41" borderId="27" xfId="0" applyFont="1" applyFill="1" applyBorder="1" applyAlignment="1">
      <alignment vertical="top" wrapText="1"/>
    </xf>
    <xf numFmtId="0" fontId="32" fillId="3" borderId="28" xfId="0" applyFont="1" applyFill="1" applyBorder="1" applyAlignment="1">
      <alignment horizontal="right"/>
    </xf>
    <xf numFmtId="0" fontId="4" fillId="3" borderId="4" xfId="0" applyFont="1" applyFill="1" applyBorder="1" applyAlignment="1">
      <alignment horizontal="right" wrapText="1"/>
    </xf>
    <xf numFmtId="0" fontId="4" fillId="34" borderId="1" xfId="0" applyFont="1" applyFill="1" applyBorder="1" applyAlignment="1">
      <alignment horizontal="right"/>
    </xf>
    <xf numFmtId="0" fontId="4" fillId="7" borderId="4" xfId="0" applyFont="1" applyFill="1" applyBorder="1" applyAlignment="1">
      <alignment horizontal="right" wrapText="1"/>
    </xf>
    <xf numFmtId="0" fontId="4" fillId="0" borderId="0" xfId="0" applyFont="1" applyFill="1" applyAlignment="1">
      <alignment horizontal="right"/>
    </xf>
    <xf numFmtId="0" fontId="25" fillId="2" borderId="0" xfId="0" applyFont="1" applyFill="1" applyAlignment="1">
      <alignment horizontal="left" vertical="top" wrapText="1"/>
    </xf>
    <xf numFmtId="166" fontId="4" fillId="29" borderId="1" xfId="0" applyNumberFormat="1" applyFont="1" applyFill="1" applyBorder="1" applyAlignment="1">
      <alignment horizontal="center"/>
    </xf>
    <xf numFmtId="166" fontId="4" fillId="37" borderId="1" xfId="0" applyNumberFormat="1" applyFont="1" applyFill="1" applyBorder="1" applyAlignment="1">
      <alignment horizontal="center"/>
    </xf>
    <xf numFmtId="166" fontId="4" fillId="37" borderId="4" xfId="0" applyNumberFormat="1" applyFont="1" applyFill="1" applyBorder="1" applyAlignment="1">
      <alignment horizontal="center"/>
    </xf>
    <xf numFmtId="166" fontId="4" fillId="29" borderId="4" xfId="0" applyNumberFormat="1" applyFont="1" applyFill="1" applyBorder="1" applyAlignment="1">
      <alignment horizontal="center"/>
    </xf>
    <xf numFmtId="0" fontId="18" fillId="3" borderId="8" xfId="0" applyFont="1" applyFill="1" applyBorder="1" applyAlignment="1">
      <alignment horizontal="right" wrapText="1"/>
    </xf>
    <xf numFmtId="0" fontId="18" fillId="3" borderId="4" xfId="0" applyFont="1" applyFill="1" applyBorder="1" applyAlignment="1">
      <alignment horizontal="right" wrapText="1"/>
    </xf>
    <xf numFmtId="166" fontId="18" fillId="5" borderId="1" xfId="0" applyNumberFormat="1" applyFont="1" applyFill="1" applyBorder="1" applyAlignment="1">
      <alignment horizontal="center"/>
    </xf>
    <xf numFmtId="166" fontId="18" fillId="5" borderId="4" xfId="0" applyNumberFormat="1" applyFont="1" applyFill="1" applyBorder="1" applyAlignment="1">
      <alignment horizontal="center"/>
    </xf>
    <xf numFmtId="0" fontId="26" fillId="3" borderId="8" xfId="0" applyFont="1" applyFill="1" applyBorder="1" applyAlignment="1">
      <alignment horizontal="left" wrapText="1"/>
    </xf>
    <xf numFmtId="0" fontId="0" fillId="0" borderId="15" xfId="0" applyBorder="1"/>
    <xf numFmtId="0" fontId="0" fillId="0" borderId="4" xfId="0" applyBorder="1"/>
    <xf numFmtId="0" fontId="4" fillId="28" borderId="0" xfId="0" applyFont="1" applyFill="1" applyBorder="1" applyAlignment="1">
      <alignment horizontal="right" textRotation="90"/>
    </xf>
    <xf numFmtId="166" fontId="18" fillId="31" borderId="1" xfId="0" applyNumberFormat="1" applyFont="1" applyFill="1" applyBorder="1" applyAlignment="1">
      <alignment horizontal="center"/>
    </xf>
    <xf numFmtId="166" fontId="18" fillId="31" borderId="4" xfId="0" applyNumberFormat="1" applyFont="1" applyFill="1" applyBorder="1" applyAlignment="1">
      <alignment horizontal="center"/>
    </xf>
    <xf numFmtId="166" fontId="18" fillId="7" borderId="2" xfId="0" applyNumberFormat="1" applyFont="1" applyFill="1" applyBorder="1" applyAlignment="1">
      <alignment horizontal="center"/>
    </xf>
    <xf numFmtId="166" fontId="18" fillId="7" borderId="6" xfId="0" applyNumberFormat="1" applyFont="1" applyFill="1" applyBorder="1" applyAlignment="1">
      <alignment horizontal="center"/>
    </xf>
    <xf numFmtId="166" fontId="18" fillId="7" borderId="9" xfId="0" applyNumberFormat="1" applyFont="1" applyFill="1" applyBorder="1" applyAlignment="1">
      <alignment horizontal="center"/>
    </xf>
    <xf numFmtId="0" fontId="24" fillId="8" borderId="1" xfId="0" applyFont="1" applyFill="1" applyBorder="1" applyAlignment="1">
      <alignment wrapText="1"/>
    </xf>
    <xf numFmtId="0" fontId="0" fillId="2" borderId="0" xfId="0" applyFill="1" applyAlignment="1">
      <alignment horizontal="center"/>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17" borderId="2"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9" xfId="0" applyFill="1" applyBorder="1" applyAlignment="1">
      <alignment horizontal="center" vertical="center" wrapText="1"/>
    </xf>
    <xf numFmtId="0" fontId="0" fillId="5" borderId="2"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 xfId="0" applyFill="1" applyBorder="1" applyAlignment="1">
      <alignment horizontal="left" vertical="center" wrapText="1"/>
    </xf>
    <xf numFmtId="0" fontId="0" fillId="3" borderId="15" xfId="0" applyFill="1" applyBorder="1" applyAlignment="1">
      <alignment horizontal="left" vertical="center" wrapText="1"/>
    </xf>
    <xf numFmtId="0" fontId="0" fillId="3" borderId="13" xfId="0" applyFill="1" applyBorder="1" applyAlignment="1">
      <alignment horizontal="left" vertical="center" wrapText="1"/>
    </xf>
    <xf numFmtId="0" fontId="0" fillId="3" borderId="14" xfId="0" applyFill="1" applyBorder="1" applyAlignment="1">
      <alignment horizontal="left" vertical="center" wrapText="1"/>
    </xf>
    <xf numFmtId="0" fontId="0" fillId="16" borderId="2"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9" xfId="0" applyFill="1" applyBorder="1" applyAlignment="1">
      <alignment horizontal="center" vertical="center" wrapText="1"/>
    </xf>
    <xf numFmtId="0" fontId="0" fillId="3" borderId="1" xfId="0" applyFill="1" applyBorder="1" applyAlignment="1">
      <alignment horizontal="center" vertical="center" wrapText="1"/>
    </xf>
    <xf numFmtId="0" fontId="0" fillId="2" borderId="0" xfId="0" applyFill="1" applyAlignment="1">
      <alignment horizontal="left"/>
    </xf>
    <xf numFmtId="0" fontId="0" fillId="5"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6" borderId="1" xfId="0" applyFill="1" applyBorder="1" applyAlignment="1">
      <alignment horizontal="center" vertical="center" wrapText="1"/>
    </xf>
    <xf numFmtId="0" fontId="0" fillId="16" borderId="5" xfId="0" applyFill="1" applyBorder="1" applyAlignment="1">
      <alignment horizontal="center" vertical="center" wrapText="1"/>
    </xf>
    <xf numFmtId="0" fontId="0" fillId="3" borderId="14" xfId="0" applyFill="1" applyBorder="1" applyAlignment="1">
      <alignment horizontal="center" vertical="center" wrapText="1"/>
    </xf>
    <xf numFmtId="0" fontId="0" fillId="22" borderId="2" xfId="0" applyFill="1" applyBorder="1" applyAlignment="1">
      <alignment horizontal="center" vertical="center" wrapText="1"/>
    </xf>
    <xf numFmtId="0" fontId="0" fillId="22" borderId="6" xfId="0" applyFill="1" applyBorder="1" applyAlignment="1">
      <alignment horizontal="center" vertical="center" wrapText="1"/>
    </xf>
    <xf numFmtId="0" fontId="0" fillId="22" borderId="9" xfId="0" applyFill="1" applyBorder="1" applyAlignment="1">
      <alignment horizontal="center" vertical="center" wrapText="1"/>
    </xf>
    <xf numFmtId="0" fontId="0" fillId="23" borderId="2" xfId="0" applyFill="1" applyBorder="1" applyAlignment="1">
      <alignment horizontal="center" vertical="center" wrapText="1"/>
    </xf>
    <xf numFmtId="0" fontId="0" fillId="23" borderId="6" xfId="0" applyFill="1" applyBorder="1" applyAlignment="1">
      <alignment horizontal="center" vertical="center" wrapText="1"/>
    </xf>
    <xf numFmtId="0" fontId="0" fillId="23" borderId="9"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9" xfId="0" applyFill="1" applyBorder="1" applyAlignment="1">
      <alignment horizontal="center" vertical="center" wrapText="1"/>
    </xf>
    <xf numFmtId="0" fontId="0" fillId="24" borderId="2" xfId="0" applyFill="1" applyBorder="1" applyAlignment="1">
      <alignment horizontal="center" vertical="center" wrapText="1"/>
    </xf>
    <xf numFmtId="0" fontId="0" fillId="24" borderId="6" xfId="0" applyFill="1" applyBorder="1" applyAlignment="1">
      <alignment horizontal="center" vertical="center" wrapText="1"/>
    </xf>
    <xf numFmtId="0" fontId="0" fillId="24" borderId="9" xfId="0" applyFill="1" applyBorder="1" applyAlignment="1">
      <alignment horizontal="center" vertical="center" wrapText="1"/>
    </xf>
    <xf numFmtId="0" fontId="0" fillId="26" borderId="2" xfId="0" applyFill="1" applyBorder="1" applyAlignment="1">
      <alignment horizontal="center" vertical="center" wrapText="1"/>
    </xf>
    <xf numFmtId="0" fontId="0" fillId="26" borderId="6" xfId="0" applyFill="1" applyBorder="1" applyAlignment="1">
      <alignment horizontal="center" vertical="center" wrapText="1"/>
    </xf>
    <xf numFmtId="0" fontId="0" fillId="26" borderId="9" xfId="0" applyFill="1" applyBorder="1" applyAlignment="1">
      <alignment horizontal="center" vertical="center" wrapText="1"/>
    </xf>
    <xf numFmtId="0" fontId="0" fillId="27" borderId="2" xfId="0" applyFill="1" applyBorder="1" applyAlignment="1">
      <alignment horizontal="center" vertical="center" wrapText="1"/>
    </xf>
    <xf numFmtId="0" fontId="0" fillId="27" borderId="9" xfId="0" applyFill="1" applyBorder="1" applyAlignment="1">
      <alignment horizontal="center" vertical="center" wrapText="1"/>
    </xf>
    <xf numFmtId="0" fontId="0" fillId="8" borderId="2" xfId="0" applyFill="1" applyBorder="1" applyAlignment="1">
      <alignment horizontal="center" vertical="center" wrapText="1"/>
    </xf>
    <xf numFmtId="0" fontId="0" fillId="8" borderId="6" xfId="0" applyFill="1" applyBorder="1" applyAlignment="1">
      <alignment horizontal="center" vertical="center" wrapText="1"/>
    </xf>
    <xf numFmtId="0" fontId="0" fillId="8" borderId="9" xfId="0" applyFill="1" applyBorder="1" applyAlignment="1">
      <alignment horizontal="center" vertical="center" wrapText="1"/>
    </xf>
    <xf numFmtId="0" fontId="0" fillId="25" borderId="2" xfId="0" applyFill="1" applyBorder="1" applyAlignment="1">
      <alignment horizontal="center" vertical="center" wrapText="1"/>
    </xf>
    <xf numFmtId="0" fontId="0" fillId="25" borderId="6" xfId="0" applyFill="1" applyBorder="1" applyAlignment="1">
      <alignment horizontal="center" vertical="center" wrapText="1"/>
    </xf>
    <xf numFmtId="0" fontId="0" fillId="25" borderId="9" xfId="0" applyFill="1" applyBorder="1" applyAlignment="1">
      <alignment horizontal="center" vertical="center" wrapText="1"/>
    </xf>
    <xf numFmtId="0" fontId="8" fillId="3" borderId="3"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0"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2" xfId="0" applyFont="1" applyFill="1" applyBorder="1" applyAlignment="1">
      <alignment horizontal="center" vertical="top" wrapText="1"/>
    </xf>
    <xf numFmtId="0" fontId="0" fillId="3" borderId="15" xfId="0" applyFont="1" applyFill="1" applyBorder="1" applyAlignment="1">
      <alignment horizontal="left" vertical="center" wrapText="1"/>
    </xf>
    <xf numFmtId="0" fontId="0" fillId="3" borderId="4" xfId="0" applyFont="1" applyFill="1" applyBorder="1" applyAlignment="1">
      <alignment horizontal="left" vertical="center" wrapText="1"/>
    </xf>
    <xf numFmtId="0" fontId="5" fillId="2" borderId="0" xfId="0" applyFont="1" applyFill="1" applyAlignment="1">
      <alignment horizontal="center"/>
    </xf>
    <xf numFmtId="0" fontId="6" fillId="22" borderId="20" xfId="0" applyFont="1" applyFill="1" applyBorder="1" applyAlignment="1">
      <alignment horizontal="center" vertical="center" wrapText="1"/>
    </xf>
    <xf numFmtId="0" fontId="6" fillId="22" borderId="23" xfId="0" applyFont="1" applyFill="1" applyBorder="1" applyAlignment="1">
      <alignment horizontal="center" vertical="center" wrapText="1"/>
    </xf>
    <xf numFmtId="0" fontId="6" fillId="22" borderId="25" xfId="0" applyFont="1" applyFill="1" applyBorder="1" applyAlignment="1">
      <alignment horizontal="center" vertical="center" wrapText="1"/>
    </xf>
    <xf numFmtId="0" fontId="0" fillId="22" borderId="21" xfId="0" applyFont="1" applyFill="1" applyBorder="1" applyAlignment="1">
      <alignment horizontal="left" vertical="top" wrapText="1"/>
    </xf>
    <xf numFmtId="0" fontId="0" fillId="22" borderId="6" xfId="0" applyFont="1" applyFill="1" applyBorder="1" applyAlignment="1">
      <alignment horizontal="left" vertical="top" wrapText="1"/>
    </xf>
    <xf numFmtId="0" fontId="0" fillId="22" borderId="26" xfId="0" applyFont="1" applyFill="1" applyBorder="1" applyAlignment="1">
      <alignment horizontal="left" vertical="top" wrapText="1"/>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6" fillId="22" borderId="3" xfId="0" applyFont="1" applyFill="1" applyBorder="1" applyAlignment="1">
      <alignment horizontal="center" vertical="center" wrapText="1"/>
    </xf>
    <xf numFmtId="0" fontId="6" fillId="22" borderId="5" xfId="0" applyFont="1" applyFill="1" applyBorder="1" applyAlignment="1">
      <alignment horizontal="center" vertical="center" wrapText="1"/>
    </xf>
    <xf numFmtId="0" fontId="6" fillId="22" borderId="7" xfId="0" applyFont="1" applyFill="1" applyBorder="1" applyAlignment="1">
      <alignment horizontal="center" vertical="center" wrapText="1"/>
    </xf>
    <xf numFmtId="0" fontId="0" fillId="22" borderId="2" xfId="0" applyFont="1" applyFill="1" applyBorder="1" applyAlignment="1">
      <alignment horizontal="left" vertical="top" wrapText="1"/>
    </xf>
    <xf numFmtId="0" fontId="0" fillId="22" borderId="9" xfId="0" applyFont="1" applyFill="1" applyBorder="1" applyAlignment="1">
      <alignment horizontal="left" vertical="top" wrapText="1"/>
    </xf>
    <xf numFmtId="0" fontId="4" fillId="3" borderId="8" xfId="0" applyFont="1" applyFill="1" applyBorder="1" applyAlignment="1">
      <alignment horizontal="right"/>
    </xf>
    <xf numFmtId="0" fontId="4" fillId="3" borderId="15" xfId="0" applyFont="1" applyFill="1" applyBorder="1" applyAlignment="1">
      <alignment horizontal="right"/>
    </xf>
    <xf numFmtId="0" fontId="4" fillId="3" borderId="4" xfId="0" applyFont="1" applyFill="1" applyBorder="1" applyAlignment="1">
      <alignment horizontal="right"/>
    </xf>
    <xf numFmtId="0" fontId="4" fillId="3" borderId="3" xfId="0" applyFont="1" applyFill="1" applyBorder="1" applyAlignment="1">
      <alignment horizontal="right"/>
    </xf>
    <xf numFmtId="0" fontId="4" fillId="3" borderId="10" xfId="0" applyFont="1" applyFill="1" applyBorder="1" applyAlignment="1">
      <alignment horizontal="right"/>
    </xf>
    <xf numFmtId="0" fontId="4" fillId="3" borderId="11" xfId="0" applyFont="1" applyFill="1" applyBorder="1" applyAlignment="1">
      <alignment horizontal="right"/>
    </xf>
    <xf numFmtId="0" fontId="0" fillId="29" borderId="2" xfId="0" applyFill="1" applyBorder="1" applyAlignment="1">
      <alignment horizontal="center" vertical="center" wrapText="1"/>
    </xf>
    <xf numFmtId="0" fontId="0" fillId="29" borderId="6" xfId="0" applyFill="1" applyBorder="1" applyAlignment="1">
      <alignment horizontal="center" vertical="center" wrapText="1"/>
    </xf>
    <xf numFmtId="0" fontId="0" fillId="29" borderId="9" xfId="0" applyFill="1" applyBorder="1" applyAlignment="1">
      <alignment horizontal="center" vertical="center" wrapText="1"/>
    </xf>
    <xf numFmtId="0" fontId="0" fillId="3" borderId="2" xfId="0" applyFill="1" applyBorder="1" applyAlignment="1">
      <alignment horizontal="center" vertical="center" wrapText="1"/>
    </xf>
    <xf numFmtId="0" fontId="0" fillId="30" borderId="2" xfId="0" applyFill="1" applyBorder="1" applyAlignment="1">
      <alignment horizontal="center" vertical="center"/>
    </xf>
    <xf numFmtId="0" fontId="0" fillId="30" borderId="6" xfId="0" applyFill="1" applyBorder="1" applyAlignment="1">
      <alignment horizontal="center" vertical="center"/>
    </xf>
    <xf numFmtId="0" fontId="0" fillId="30" borderId="9" xfId="0" applyFill="1" applyBorder="1" applyAlignment="1">
      <alignment horizontal="center" vertical="center"/>
    </xf>
    <xf numFmtId="0" fontId="0" fillId="3" borderId="1" xfId="0" applyFill="1" applyBorder="1" applyAlignment="1">
      <alignment horizontal="left" vertical="center" wrapText="1"/>
    </xf>
    <xf numFmtId="0" fontId="0" fillId="3" borderId="4" xfId="0" applyFill="1" applyBorder="1" applyAlignment="1">
      <alignment horizontal="left" vertical="center" wrapText="1"/>
    </xf>
    <xf numFmtId="0" fontId="0" fillId="3" borderId="8" xfId="0" applyFill="1" applyBorder="1" applyAlignment="1">
      <alignment horizontal="left"/>
    </xf>
    <xf numFmtId="0" fontId="0" fillId="3" borderId="15" xfId="0" applyFill="1" applyBorder="1" applyAlignment="1">
      <alignment horizontal="left"/>
    </xf>
    <xf numFmtId="0" fontId="0" fillId="3" borderId="4" xfId="0" applyFill="1" applyBorder="1" applyAlignment="1">
      <alignment horizontal="left"/>
    </xf>
    <xf numFmtId="0" fontId="0" fillId="25" borderId="1" xfId="0" applyFill="1" applyBorder="1" applyAlignment="1">
      <alignment horizontal="center" vertical="center" wrapText="1"/>
    </xf>
    <xf numFmtId="0" fontId="0" fillId="3" borderId="8" xfId="0" applyFill="1" applyBorder="1" applyAlignment="1"/>
    <xf numFmtId="0" fontId="0" fillId="3" borderId="4" xfId="0" applyFill="1" applyBorder="1" applyAlignment="1"/>
    <xf numFmtId="0" fontId="0" fillId="8" borderId="8" xfId="0" applyFill="1" applyBorder="1" applyAlignment="1">
      <alignment horizontal="left"/>
    </xf>
    <xf numFmtId="0" fontId="0" fillId="8" borderId="4" xfId="0" applyFill="1" applyBorder="1" applyAlignment="1">
      <alignment horizontal="left"/>
    </xf>
    <xf numFmtId="0" fontId="0" fillId="38" borderId="2" xfId="0" applyFill="1" applyBorder="1" applyAlignment="1">
      <alignment horizontal="center" vertical="center" wrapText="1"/>
    </xf>
    <xf numFmtId="0" fontId="0" fillId="38" borderId="6" xfId="0" applyFill="1" applyBorder="1" applyAlignment="1">
      <alignment horizontal="center" vertical="center" wrapText="1"/>
    </xf>
    <xf numFmtId="0" fontId="0" fillId="38" borderId="9" xfId="0" applyFill="1" applyBorder="1" applyAlignment="1">
      <alignment horizontal="center" vertical="center" wrapText="1"/>
    </xf>
    <xf numFmtId="0" fontId="0" fillId="27" borderId="6" xfId="0" applyFill="1" applyBorder="1" applyAlignment="1">
      <alignment horizontal="center" vertical="center" wrapText="1"/>
    </xf>
    <xf numFmtId="0" fontId="0" fillId="3" borderId="1" xfId="0" applyFill="1" applyBorder="1" applyAlignment="1">
      <alignment vertical="center" wrapText="1"/>
    </xf>
    <xf numFmtId="0" fontId="12" fillId="33" borderId="0" xfId="0" applyFont="1" applyFill="1" applyAlignment="1">
      <alignment horizontal="center"/>
    </xf>
    <xf numFmtId="0" fontId="0" fillId="3" borderId="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0" borderId="2" xfId="0" applyFill="1" applyBorder="1" applyAlignment="1">
      <alignment horizontal="center" vertical="center" wrapText="1"/>
    </xf>
    <xf numFmtId="0" fontId="0" fillId="30" borderId="6" xfId="0" applyFill="1" applyBorder="1" applyAlignment="1">
      <alignment horizontal="center" vertical="center" wrapText="1"/>
    </xf>
    <xf numFmtId="0" fontId="0" fillId="30" borderId="9" xfId="0" applyFill="1" applyBorder="1" applyAlignment="1">
      <alignment horizontal="center" vertical="center" wrapText="1"/>
    </xf>
    <xf numFmtId="0" fontId="0" fillId="5" borderId="2" xfId="0" applyFill="1" applyBorder="1" applyAlignment="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17" borderId="2" xfId="0" applyFill="1" applyBorder="1" applyAlignment="1">
      <alignment horizontal="center" vertical="center"/>
    </xf>
    <xf numFmtId="0" fontId="0" fillId="17" borderId="6" xfId="0" applyFill="1" applyBorder="1" applyAlignment="1">
      <alignment horizontal="center" vertical="center"/>
    </xf>
    <xf numFmtId="0" fontId="0" fillId="17" borderId="9" xfId="0" applyFill="1" applyBorder="1" applyAlignment="1">
      <alignment horizontal="center" vertical="center"/>
    </xf>
    <xf numFmtId="0" fontId="0" fillId="3" borderId="8" xfId="0" applyFill="1" applyBorder="1" applyAlignment="1">
      <alignment horizontal="left" vertical="center"/>
    </xf>
    <xf numFmtId="0" fontId="0" fillId="3" borderId="15" xfId="0" applyFill="1" applyBorder="1" applyAlignment="1">
      <alignment horizontal="left" vertical="center"/>
    </xf>
    <xf numFmtId="0" fontId="0" fillId="3" borderId="4" xfId="0" applyFill="1" applyBorder="1" applyAlignment="1">
      <alignment horizontal="left" vertical="center"/>
    </xf>
    <xf numFmtId="0" fontId="0" fillId="31" borderId="1" xfId="0" applyFill="1" applyBorder="1" applyAlignment="1">
      <alignment horizontal="center" vertical="center" wrapText="1"/>
    </xf>
    <xf numFmtId="0" fontId="0" fillId="37"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32" borderId="1" xfId="0" applyFill="1" applyBorder="1" applyAlignment="1">
      <alignment horizontal="center" vertical="center" wrapText="1"/>
    </xf>
    <xf numFmtId="0" fontId="0" fillId="8" borderId="2" xfId="0" applyFill="1" applyBorder="1" applyAlignment="1">
      <alignment horizontal="right"/>
    </xf>
    <xf numFmtId="0" fontId="0" fillId="8" borderId="9" xfId="0" applyFill="1" applyBorder="1" applyAlignment="1">
      <alignment horizontal="right"/>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8" borderId="2" xfId="0" applyFill="1" applyBorder="1" applyAlignment="1">
      <alignment horizontal="left"/>
    </xf>
    <xf numFmtId="0" fontId="0" fillId="8" borderId="9" xfId="0" applyFill="1" applyBorder="1" applyAlignment="1">
      <alignment horizontal="left"/>
    </xf>
    <xf numFmtId="0" fontId="0" fillId="29" borderId="3" xfId="0" applyFill="1" applyBorder="1" applyAlignment="1">
      <alignment horizontal="center" vertical="center" wrapText="1"/>
    </xf>
    <xf numFmtId="0" fontId="0" fillId="29" borderId="10" xfId="0" applyFill="1" applyBorder="1" applyAlignment="1">
      <alignment horizontal="center" vertical="center" wrapText="1"/>
    </xf>
    <xf numFmtId="0" fontId="0" fillId="29" borderId="5" xfId="0" applyFill="1" applyBorder="1" applyAlignment="1">
      <alignment horizontal="center" vertical="center" wrapText="1"/>
    </xf>
    <xf numFmtId="0" fontId="0" fillId="29" borderId="0" xfId="0" applyFill="1" applyBorder="1" applyAlignment="1">
      <alignment horizontal="center" vertical="center" wrapText="1"/>
    </xf>
    <xf numFmtId="0" fontId="0" fillId="29" borderId="7" xfId="0" applyFill="1" applyBorder="1" applyAlignment="1">
      <alignment horizontal="center" vertical="center" wrapText="1"/>
    </xf>
    <xf numFmtId="0" fontId="0" fillId="29" borderId="13"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12" xfId="0" applyFill="1" applyBorder="1" applyAlignment="1">
      <alignment horizontal="left" vertical="top" wrapText="1"/>
    </xf>
    <xf numFmtId="0" fontId="0" fillId="3" borderId="7"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3" borderId="2"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0" fillId="3" borderId="3"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5" xfId="0" applyFill="1" applyBorder="1" applyAlignment="1">
      <alignment horizontal="left" vertical="center" wrapText="1"/>
    </xf>
    <xf numFmtId="0" fontId="0" fillId="3" borderId="0" xfId="0" applyFill="1" applyBorder="1" applyAlignment="1">
      <alignment horizontal="left" vertical="center" wrapText="1"/>
    </xf>
    <xf numFmtId="0" fontId="0" fillId="3" borderId="12" xfId="0" applyFill="1" applyBorder="1" applyAlignment="1">
      <alignment horizontal="left" vertical="center" wrapText="1"/>
    </xf>
    <xf numFmtId="0" fontId="0" fillId="3" borderId="7" xfId="0" applyFill="1" applyBorder="1" applyAlignment="1">
      <alignment horizontal="left" vertical="center" wrapText="1"/>
    </xf>
    <xf numFmtId="0" fontId="0" fillId="29" borderId="1" xfId="0" applyFill="1" applyBorder="1" applyAlignment="1">
      <alignment horizontal="left" vertical="center" wrapText="1"/>
    </xf>
    <xf numFmtId="0" fontId="0" fillId="32" borderId="2" xfId="0" applyFill="1" applyBorder="1" applyAlignment="1">
      <alignment horizontal="center" vertical="center" wrapText="1"/>
    </xf>
    <xf numFmtId="0" fontId="0" fillId="32" borderId="6" xfId="0" applyFill="1" applyBorder="1" applyAlignment="1">
      <alignment horizontal="center" vertical="center" wrapText="1"/>
    </xf>
    <xf numFmtId="0" fontId="0" fillId="32" borderId="9" xfId="0" applyFill="1" applyBorder="1" applyAlignment="1">
      <alignment horizontal="center" vertical="center" wrapText="1"/>
    </xf>
    <xf numFmtId="0" fontId="0" fillId="31" borderId="2" xfId="0" applyFill="1" applyBorder="1" applyAlignment="1">
      <alignment horizontal="center" vertical="center" wrapText="1"/>
    </xf>
    <xf numFmtId="0" fontId="0" fillId="31" borderId="6" xfId="0" applyFill="1" applyBorder="1" applyAlignment="1">
      <alignment horizontal="center" vertical="center" wrapText="1"/>
    </xf>
    <xf numFmtId="0" fontId="0" fillId="31" borderId="9" xfId="0" applyFill="1" applyBorder="1" applyAlignment="1">
      <alignment horizontal="center" vertical="center" wrapText="1"/>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5" xfId="0" applyFill="1" applyBorder="1" applyAlignment="1">
      <alignment horizontal="center" vertical="center"/>
    </xf>
    <xf numFmtId="0" fontId="0" fillId="3" borderId="12" xfId="0" applyFill="1" applyBorder="1" applyAlignment="1">
      <alignment horizontal="center"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9" xfId="0" applyFill="1" applyBorder="1" applyAlignment="1">
      <alignment horizontal="left" wrapText="1"/>
    </xf>
    <xf numFmtId="0" fontId="0" fillId="3" borderId="1" xfId="0" applyFill="1" applyBorder="1" applyAlignment="1">
      <alignment horizontal="left" wrapText="1"/>
    </xf>
    <xf numFmtId="0" fontId="8" fillId="29" borderId="1" xfId="0" applyFont="1" applyFill="1" applyBorder="1" applyAlignment="1">
      <alignment horizontal="right"/>
    </xf>
    <xf numFmtId="0" fontId="8" fillId="29" borderId="8" xfId="0" applyFont="1" applyFill="1" applyBorder="1" applyAlignment="1">
      <alignment horizontal="right"/>
    </xf>
    <xf numFmtId="0" fontId="8" fillId="29" borderId="4" xfId="0" applyFont="1" applyFill="1" applyBorder="1" applyAlignment="1">
      <alignment horizontal="right"/>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8" fillId="29" borderId="15" xfId="0" applyFont="1" applyFill="1" applyBorder="1" applyAlignment="1">
      <alignment horizontal="right"/>
    </xf>
    <xf numFmtId="0" fontId="0" fillId="0" borderId="0" xfId="0" applyAlignment="1">
      <alignment horizontal="center"/>
    </xf>
    <xf numFmtId="0" fontId="4" fillId="3" borderId="1" xfId="0" applyFont="1" applyFill="1" applyBorder="1" applyAlignment="1">
      <alignment horizontal="center"/>
    </xf>
    <xf numFmtId="0" fontId="4" fillId="27" borderId="1" xfId="0" applyFont="1" applyFill="1" applyBorder="1" applyAlignment="1">
      <alignment horizontal="center"/>
    </xf>
    <xf numFmtId="0" fontId="4" fillId="24" borderId="1" xfId="0" applyFont="1" applyFill="1" applyBorder="1" applyAlignment="1">
      <alignment horizontal="center"/>
    </xf>
    <xf numFmtId="0" fontId="4" fillId="22" borderId="1" xfId="0" applyFont="1" applyFill="1" applyBorder="1" applyAlignment="1">
      <alignment horizontal="center"/>
    </xf>
    <xf numFmtId="0" fontId="4" fillId="0" borderId="2" xfId="0" applyFont="1" applyFill="1" applyBorder="1" applyAlignment="1">
      <alignment horizontal="center"/>
    </xf>
    <xf numFmtId="0" fontId="4" fillId="0" borderId="9" xfId="0" applyFont="1" applyFill="1" applyBorder="1" applyAlignment="1">
      <alignment horizontal="center"/>
    </xf>
    <xf numFmtId="0" fontId="4" fillId="0" borderId="3"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cellXfs>
  <cellStyles count="52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Hyperlink" xfId="1" builtinId="8"/>
    <cellStyle name="Normal" xfId="0" builtinId="0"/>
  </cellStyles>
  <dxfs count="0"/>
  <tableStyles count="0" defaultTableStyle="TableStyleMedium9" defaultPivotStyle="PivotStyleLight16"/>
  <colors>
    <mruColors>
      <color rgb="FFC4BD97"/>
      <color rgb="FFCC3300"/>
      <color rgb="FFB2A1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White Papers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Data'!$L$26</c:f>
              <c:strCache>
                <c:ptCount val="1"/>
                <c:pt idx="0">
                  <c:v>DPRK </c:v>
                </c:pt>
              </c:strCache>
            </c:strRef>
          </c:tx>
          <c:spPr>
            <a:ln w="28575" cap="rnd">
              <a:solidFill>
                <a:schemeClr val="accent1"/>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Data'!$L$27:$L$32</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2ABC-224C-AD98-C944557B0266}"/>
            </c:ext>
          </c:extLst>
        </c:ser>
        <c:ser>
          <c:idx val="1"/>
          <c:order val="1"/>
          <c:tx>
            <c:strRef>
              <c:f>'Historical Data'!$M$26</c:f>
              <c:strCache>
                <c:ptCount val="1"/>
                <c:pt idx="0">
                  <c:v>Japan </c:v>
                </c:pt>
              </c:strCache>
            </c:strRef>
          </c:tx>
          <c:spPr>
            <a:ln w="28575" cap="rnd">
              <a:solidFill>
                <a:schemeClr val="accent2"/>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Data'!$M$27:$M$32</c:f>
              <c:numCache>
                <c:formatCode>0.000</c:formatCode>
                <c:ptCount val="6"/>
                <c:pt idx="0">
                  <c:v>0.85057471264367812</c:v>
                </c:pt>
                <c:pt idx="1">
                  <c:v>0.87356321839080464</c:v>
                </c:pt>
                <c:pt idx="2">
                  <c:v>0.91954022988505746</c:v>
                </c:pt>
                <c:pt idx="3">
                  <c:v>0.92207792207792205</c:v>
                </c:pt>
                <c:pt idx="4" formatCode="0.00">
                  <c:v>0.89610389610389607</c:v>
                </c:pt>
                <c:pt idx="5" formatCode="0.00">
                  <c:v>0.93506493506493504</c:v>
                </c:pt>
              </c:numCache>
            </c:numRef>
          </c:val>
          <c:smooth val="0"/>
          <c:extLst>
            <c:ext xmlns:c16="http://schemas.microsoft.com/office/drawing/2014/chart" uri="{C3380CC4-5D6E-409C-BE32-E72D297353CC}">
              <c16:uniqueId val="{00000001-2ABC-224C-AD98-C944557B0266}"/>
            </c:ext>
          </c:extLst>
        </c:ser>
        <c:ser>
          <c:idx val="2"/>
          <c:order val="2"/>
          <c:tx>
            <c:strRef>
              <c:f>'Historical Data'!$N$26</c:f>
              <c:strCache>
                <c:ptCount val="1"/>
                <c:pt idx="0">
                  <c:v>PRC </c:v>
                </c:pt>
              </c:strCache>
            </c:strRef>
          </c:tx>
          <c:spPr>
            <a:ln w="28575" cap="rnd">
              <a:solidFill>
                <a:schemeClr val="accent3"/>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Data'!$N$27:$N$32</c:f>
              <c:numCache>
                <c:formatCode>0.000</c:formatCode>
                <c:ptCount val="6"/>
                <c:pt idx="0">
                  <c:v>0.5977011494252874</c:v>
                </c:pt>
                <c:pt idx="1">
                  <c:v>0.60919540229885061</c:v>
                </c:pt>
                <c:pt idx="2">
                  <c:v>0.60919540229885061</c:v>
                </c:pt>
                <c:pt idx="3">
                  <c:v>0.51948051948051943</c:v>
                </c:pt>
                <c:pt idx="4" formatCode="0.00">
                  <c:v>0.2857142857142857</c:v>
                </c:pt>
                <c:pt idx="5" formatCode="0.00">
                  <c:v>0.36363636363636365</c:v>
                </c:pt>
              </c:numCache>
            </c:numRef>
          </c:val>
          <c:smooth val="0"/>
          <c:extLst>
            <c:ext xmlns:c16="http://schemas.microsoft.com/office/drawing/2014/chart" uri="{C3380CC4-5D6E-409C-BE32-E72D297353CC}">
              <c16:uniqueId val="{00000002-2ABC-224C-AD98-C944557B0266}"/>
            </c:ext>
          </c:extLst>
        </c:ser>
        <c:ser>
          <c:idx val="3"/>
          <c:order val="3"/>
          <c:tx>
            <c:strRef>
              <c:f>'Historical Data'!$O$26</c:f>
              <c:strCache>
                <c:ptCount val="1"/>
                <c:pt idx="0">
                  <c:v>ROK </c:v>
                </c:pt>
              </c:strCache>
            </c:strRef>
          </c:tx>
          <c:spPr>
            <a:ln w="28575" cap="rnd">
              <a:solidFill>
                <a:schemeClr val="accent4"/>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Data'!$O$27:$O$32</c:f>
              <c:numCache>
                <c:formatCode>0.000</c:formatCode>
                <c:ptCount val="6"/>
                <c:pt idx="0">
                  <c:v>0.95402298850574707</c:v>
                </c:pt>
                <c:pt idx="1">
                  <c:v>0.96551724137931039</c:v>
                </c:pt>
                <c:pt idx="2">
                  <c:v>0.96551724137931039</c:v>
                </c:pt>
                <c:pt idx="3">
                  <c:v>0.92105263157894735</c:v>
                </c:pt>
                <c:pt idx="4" formatCode="0.00">
                  <c:v>0.8571428571428571</c:v>
                </c:pt>
                <c:pt idx="5" formatCode="0.00">
                  <c:v>0.8571428571428571</c:v>
                </c:pt>
              </c:numCache>
            </c:numRef>
          </c:val>
          <c:smooth val="0"/>
          <c:extLst>
            <c:ext xmlns:c16="http://schemas.microsoft.com/office/drawing/2014/chart" uri="{C3380CC4-5D6E-409C-BE32-E72D297353CC}">
              <c16:uniqueId val="{00000003-2ABC-224C-AD98-C944557B0266}"/>
            </c:ext>
          </c:extLst>
        </c:ser>
        <c:ser>
          <c:idx val="4"/>
          <c:order val="4"/>
          <c:tx>
            <c:strRef>
              <c:f>'Historical Data'!$P$26</c:f>
              <c:strCache>
                <c:ptCount val="1"/>
                <c:pt idx="0">
                  <c:v>Russia </c:v>
                </c:pt>
              </c:strCache>
            </c:strRef>
          </c:tx>
          <c:spPr>
            <a:ln w="28575" cap="rnd">
              <a:solidFill>
                <a:schemeClr val="accent5"/>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Data'!$P$27:$P$32</c:f>
              <c:numCache>
                <c:formatCode>0.000</c:formatCode>
                <c:ptCount val="6"/>
                <c:pt idx="0">
                  <c:v>0.37931034482758619</c:v>
                </c:pt>
                <c:pt idx="1">
                  <c:v>0.37931034482758619</c:v>
                </c:pt>
                <c:pt idx="2">
                  <c:v>0.37931034482758619</c:v>
                </c:pt>
                <c:pt idx="3">
                  <c:v>0.32467532467532467</c:v>
                </c:pt>
                <c:pt idx="4" formatCode="0.00">
                  <c:v>0.2857142857142857</c:v>
                </c:pt>
                <c:pt idx="5" formatCode="0.00">
                  <c:v>0.2857142857142857</c:v>
                </c:pt>
              </c:numCache>
            </c:numRef>
          </c:val>
          <c:smooth val="0"/>
          <c:extLst>
            <c:ext xmlns:c16="http://schemas.microsoft.com/office/drawing/2014/chart" uri="{C3380CC4-5D6E-409C-BE32-E72D297353CC}">
              <c16:uniqueId val="{00000004-2ABC-224C-AD98-C944557B0266}"/>
            </c:ext>
          </c:extLst>
        </c:ser>
        <c:ser>
          <c:idx val="5"/>
          <c:order val="5"/>
          <c:tx>
            <c:strRef>
              <c:f>'Historical Data'!$Q$26</c:f>
              <c:strCache>
                <c:ptCount val="1"/>
                <c:pt idx="0">
                  <c:v>USA </c:v>
                </c:pt>
              </c:strCache>
            </c:strRef>
          </c:tx>
          <c:spPr>
            <a:ln w="28575" cap="rnd">
              <a:solidFill>
                <a:schemeClr val="accent6"/>
              </a:solidFill>
              <a:round/>
            </a:ln>
            <a:effectLst/>
          </c:spPr>
          <c:marker>
            <c:symbol val="none"/>
          </c:marker>
          <c:cat>
            <c:numRef>
              <c:f>'Historical Data'!$K$27:$K$32</c:f>
              <c:numCache>
                <c:formatCode>General</c:formatCode>
                <c:ptCount val="6"/>
                <c:pt idx="0">
                  <c:v>2010</c:v>
                </c:pt>
                <c:pt idx="1">
                  <c:v>2011</c:v>
                </c:pt>
                <c:pt idx="2">
                  <c:v>2012</c:v>
                </c:pt>
                <c:pt idx="3">
                  <c:v>2014</c:v>
                </c:pt>
                <c:pt idx="4">
                  <c:v>2018</c:v>
                </c:pt>
                <c:pt idx="5">
                  <c:v>2020</c:v>
                </c:pt>
              </c:numCache>
            </c:numRef>
          </c:cat>
          <c:val>
            <c:numRef>
              <c:f>'Historical Data'!$Q$27:$Q$32</c:f>
              <c:numCache>
                <c:formatCode>0.000</c:formatCode>
                <c:ptCount val="6"/>
                <c:pt idx="0">
                  <c:v>0.67816091954022983</c:v>
                </c:pt>
                <c:pt idx="1">
                  <c:v>0.67816091954022983</c:v>
                </c:pt>
                <c:pt idx="2">
                  <c:v>0.67816091954022983</c:v>
                </c:pt>
                <c:pt idx="3">
                  <c:v>0.68831168831168832</c:v>
                </c:pt>
                <c:pt idx="4" formatCode="0.00">
                  <c:v>0.40259740259740262</c:v>
                </c:pt>
                <c:pt idx="5" formatCode="0.00">
                  <c:v>0.40259740259740262</c:v>
                </c:pt>
              </c:numCache>
            </c:numRef>
          </c:val>
          <c:smooth val="0"/>
          <c:extLst>
            <c:ext xmlns:c16="http://schemas.microsoft.com/office/drawing/2014/chart" uri="{C3380CC4-5D6E-409C-BE32-E72D297353CC}">
              <c16:uniqueId val="{00000005-2ABC-224C-AD98-C944557B0266}"/>
            </c:ext>
          </c:extLst>
        </c:ser>
        <c:dLbls>
          <c:showLegendKey val="0"/>
          <c:showVal val="0"/>
          <c:showCatName val="0"/>
          <c:showSerName val="0"/>
          <c:showPercent val="0"/>
          <c:showBubbleSize val="0"/>
        </c:dLbls>
        <c:smooth val="0"/>
        <c:axId val="350710639"/>
        <c:axId val="350838543"/>
      </c:lineChart>
      <c:catAx>
        <c:axId val="350710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838543"/>
        <c:crosses val="autoZero"/>
        <c:auto val="1"/>
        <c:lblAlgn val="ctr"/>
        <c:lblOffset val="100"/>
        <c:noMultiLvlLbl val="0"/>
      </c:catAx>
      <c:valAx>
        <c:axId val="35083854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710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 Reporting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Data'!$L$54</c:f>
              <c:strCache>
                <c:ptCount val="1"/>
                <c:pt idx="0">
                  <c:v>DPRK </c:v>
                </c:pt>
              </c:strCache>
            </c:strRef>
          </c:tx>
          <c:spPr>
            <a:ln w="28575" cap="rnd">
              <a:solidFill>
                <a:schemeClr val="accent1"/>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Data'!$L$55:$L$60</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0697-C046-B933-74970CF53344}"/>
            </c:ext>
          </c:extLst>
        </c:ser>
        <c:ser>
          <c:idx val="1"/>
          <c:order val="1"/>
          <c:tx>
            <c:strRef>
              <c:f>'Historical Data'!$M$54</c:f>
              <c:strCache>
                <c:ptCount val="1"/>
                <c:pt idx="0">
                  <c:v>Japan </c:v>
                </c:pt>
              </c:strCache>
            </c:strRef>
          </c:tx>
          <c:spPr>
            <a:ln w="28575" cap="rnd">
              <a:solidFill>
                <a:schemeClr val="accent2"/>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Data'!$M$55:$M$60</c:f>
              <c:numCache>
                <c:formatCode>0.000</c:formatCode>
                <c:ptCount val="6"/>
                <c:pt idx="0">
                  <c:v>0.75714285714285712</c:v>
                </c:pt>
                <c:pt idx="1">
                  <c:v>0.7857142857142857</c:v>
                </c:pt>
                <c:pt idx="2">
                  <c:v>0.9285714285714286</c:v>
                </c:pt>
                <c:pt idx="3">
                  <c:v>0.88571428571428568</c:v>
                </c:pt>
                <c:pt idx="4" formatCode="0.00">
                  <c:v>0.8</c:v>
                </c:pt>
                <c:pt idx="5" formatCode="0.00">
                  <c:v>0.7142857142857143</c:v>
                </c:pt>
              </c:numCache>
            </c:numRef>
          </c:val>
          <c:smooth val="0"/>
          <c:extLst>
            <c:ext xmlns:c16="http://schemas.microsoft.com/office/drawing/2014/chart" uri="{C3380CC4-5D6E-409C-BE32-E72D297353CC}">
              <c16:uniqueId val="{00000001-0697-C046-B933-74970CF53344}"/>
            </c:ext>
          </c:extLst>
        </c:ser>
        <c:ser>
          <c:idx val="2"/>
          <c:order val="2"/>
          <c:tx>
            <c:strRef>
              <c:f>'Historical Data'!$N$54</c:f>
              <c:strCache>
                <c:ptCount val="1"/>
                <c:pt idx="0">
                  <c:v>PRC </c:v>
                </c:pt>
              </c:strCache>
            </c:strRef>
          </c:tx>
          <c:spPr>
            <a:ln w="28575" cap="rnd">
              <a:solidFill>
                <a:schemeClr val="accent3"/>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Data'!$N$55:$N$60</c:f>
              <c:numCache>
                <c:formatCode>0.000</c:formatCode>
                <c:ptCount val="6"/>
                <c:pt idx="0">
                  <c:v>0.25714285714285712</c:v>
                </c:pt>
                <c:pt idx="1">
                  <c:v>0.27142857142857141</c:v>
                </c:pt>
                <c:pt idx="2">
                  <c:v>0</c:v>
                </c:pt>
                <c:pt idx="3">
                  <c:v>0.44285714285714284</c:v>
                </c:pt>
                <c:pt idx="4" formatCode="0.00">
                  <c:v>2.8571428571428571E-2</c:v>
                </c:pt>
                <c:pt idx="5" formatCode="0.00">
                  <c:v>0.2857142857142857</c:v>
                </c:pt>
              </c:numCache>
            </c:numRef>
          </c:val>
          <c:smooth val="0"/>
          <c:extLst>
            <c:ext xmlns:c16="http://schemas.microsoft.com/office/drawing/2014/chart" uri="{C3380CC4-5D6E-409C-BE32-E72D297353CC}">
              <c16:uniqueId val="{00000002-0697-C046-B933-74970CF53344}"/>
            </c:ext>
          </c:extLst>
        </c:ser>
        <c:ser>
          <c:idx val="3"/>
          <c:order val="3"/>
          <c:tx>
            <c:strRef>
              <c:f>'Historical Data'!$O$54</c:f>
              <c:strCache>
                <c:ptCount val="1"/>
                <c:pt idx="0">
                  <c:v>ROK </c:v>
                </c:pt>
              </c:strCache>
            </c:strRef>
          </c:tx>
          <c:spPr>
            <a:ln w="28575" cap="rnd">
              <a:solidFill>
                <a:schemeClr val="accent4"/>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Data'!$O$55:$O$60</c:f>
              <c:numCache>
                <c:formatCode>0.000</c:formatCode>
                <c:ptCount val="6"/>
                <c:pt idx="0">
                  <c:v>0.55714285714285716</c:v>
                </c:pt>
                <c:pt idx="1">
                  <c:v>0.55714285714285716</c:v>
                </c:pt>
                <c:pt idx="2">
                  <c:v>0.55714285714285716</c:v>
                </c:pt>
                <c:pt idx="3">
                  <c:v>0.48571428571428571</c:v>
                </c:pt>
                <c:pt idx="4" formatCode="0.00">
                  <c:v>1.4285714285714285E-2</c:v>
                </c:pt>
                <c:pt idx="5" formatCode="0.00">
                  <c:v>0.5714285714285714</c:v>
                </c:pt>
              </c:numCache>
            </c:numRef>
          </c:val>
          <c:smooth val="0"/>
          <c:extLst>
            <c:ext xmlns:c16="http://schemas.microsoft.com/office/drawing/2014/chart" uri="{C3380CC4-5D6E-409C-BE32-E72D297353CC}">
              <c16:uniqueId val="{00000003-0697-C046-B933-74970CF53344}"/>
            </c:ext>
          </c:extLst>
        </c:ser>
        <c:ser>
          <c:idx val="4"/>
          <c:order val="4"/>
          <c:tx>
            <c:strRef>
              <c:f>'Historical Data'!$P$54</c:f>
              <c:strCache>
                <c:ptCount val="1"/>
                <c:pt idx="0">
                  <c:v>Russia </c:v>
                </c:pt>
              </c:strCache>
            </c:strRef>
          </c:tx>
          <c:spPr>
            <a:ln w="28575" cap="rnd">
              <a:solidFill>
                <a:schemeClr val="accent5"/>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Data'!$P$55:$P$60</c:f>
              <c:numCache>
                <c:formatCode>0.000</c:formatCode>
                <c:ptCount val="6"/>
                <c:pt idx="0">
                  <c:v>0.35714285714285715</c:v>
                </c:pt>
                <c:pt idx="1">
                  <c:v>0.41428571428571431</c:v>
                </c:pt>
                <c:pt idx="2">
                  <c:v>0.48571428571428571</c:v>
                </c:pt>
                <c:pt idx="3">
                  <c:v>0.45714285714285713</c:v>
                </c:pt>
                <c:pt idx="4" formatCode="0.00">
                  <c:v>0.35714285714285715</c:v>
                </c:pt>
                <c:pt idx="5" formatCode="0.00">
                  <c:v>0.5714285714285714</c:v>
                </c:pt>
              </c:numCache>
            </c:numRef>
          </c:val>
          <c:smooth val="0"/>
          <c:extLst>
            <c:ext xmlns:c16="http://schemas.microsoft.com/office/drawing/2014/chart" uri="{C3380CC4-5D6E-409C-BE32-E72D297353CC}">
              <c16:uniqueId val="{00000004-0697-C046-B933-74970CF53344}"/>
            </c:ext>
          </c:extLst>
        </c:ser>
        <c:ser>
          <c:idx val="5"/>
          <c:order val="5"/>
          <c:tx>
            <c:strRef>
              <c:f>'Historical Data'!$Q$54</c:f>
              <c:strCache>
                <c:ptCount val="1"/>
                <c:pt idx="0">
                  <c:v>USA </c:v>
                </c:pt>
              </c:strCache>
            </c:strRef>
          </c:tx>
          <c:spPr>
            <a:ln w="28575" cap="rnd">
              <a:solidFill>
                <a:schemeClr val="accent6"/>
              </a:solidFill>
              <a:round/>
            </a:ln>
            <a:effectLst/>
          </c:spPr>
          <c:marker>
            <c:symbol val="none"/>
          </c:marker>
          <c:cat>
            <c:numRef>
              <c:f>'Historical Data'!$K$55:$K$60</c:f>
              <c:numCache>
                <c:formatCode>General</c:formatCode>
                <c:ptCount val="6"/>
                <c:pt idx="0">
                  <c:v>2010</c:v>
                </c:pt>
                <c:pt idx="1">
                  <c:v>2011</c:v>
                </c:pt>
                <c:pt idx="2">
                  <c:v>2012</c:v>
                </c:pt>
                <c:pt idx="3">
                  <c:v>2014</c:v>
                </c:pt>
                <c:pt idx="4">
                  <c:v>2018</c:v>
                </c:pt>
                <c:pt idx="5">
                  <c:v>2020</c:v>
                </c:pt>
              </c:numCache>
            </c:numRef>
          </c:cat>
          <c:val>
            <c:numRef>
              <c:f>'Historical Data'!$Q$55:$Q$60</c:f>
              <c:numCache>
                <c:formatCode>0.000</c:formatCode>
                <c:ptCount val="6"/>
                <c:pt idx="0">
                  <c:v>0.55714285714285716</c:v>
                </c:pt>
                <c:pt idx="1">
                  <c:v>0.67345714285714275</c:v>
                </c:pt>
                <c:pt idx="2">
                  <c:v>0.67345714285714275</c:v>
                </c:pt>
                <c:pt idx="3">
                  <c:v>0.5714285714285714</c:v>
                </c:pt>
                <c:pt idx="4" formatCode="0.00">
                  <c:v>0.8</c:v>
                </c:pt>
                <c:pt idx="5" formatCode="0.00">
                  <c:v>0.7142857142857143</c:v>
                </c:pt>
              </c:numCache>
            </c:numRef>
          </c:val>
          <c:smooth val="0"/>
          <c:extLst>
            <c:ext xmlns:c16="http://schemas.microsoft.com/office/drawing/2014/chart" uri="{C3380CC4-5D6E-409C-BE32-E72D297353CC}">
              <c16:uniqueId val="{00000005-0697-C046-B933-74970CF53344}"/>
            </c:ext>
          </c:extLst>
        </c:ser>
        <c:dLbls>
          <c:showLegendKey val="0"/>
          <c:showVal val="0"/>
          <c:showCatName val="0"/>
          <c:showSerName val="0"/>
          <c:showPercent val="0"/>
          <c:showBubbleSize val="0"/>
        </c:dLbls>
        <c:smooth val="0"/>
        <c:axId val="403195327"/>
        <c:axId val="403197007"/>
      </c:lineChart>
      <c:catAx>
        <c:axId val="403195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97007"/>
        <c:crosses val="autoZero"/>
        <c:auto val="1"/>
        <c:lblAlgn val="ctr"/>
        <c:lblOffset val="100"/>
        <c:noMultiLvlLbl val="0"/>
      </c:catAx>
      <c:valAx>
        <c:axId val="403197007"/>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19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Legislative Oversight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Data'!$L$74</c:f>
              <c:strCache>
                <c:ptCount val="1"/>
                <c:pt idx="0">
                  <c:v>DPRK </c:v>
                </c:pt>
              </c:strCache>
            </c:strRef>
          </c:tx>
          <c:spPr>
            <a:ln w="28575" cap="rnd">
              <a:solidFill>
                <a:schemeClr val="accent1"/>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Data'!$L$75:$L$80</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215C-6B4E-B939-46AF7C895AB4}"/>
            </c:ext>
          </c:extLst>
        </c:ser>
        <c:ser>
          <c:idx val="1"/>
          <c:order val="1"/>
          <c:tx>
            <c:strRef>
              <c:f>'Historical Data'!$M$74</c:f>
              <c:strCache>
                <c:ptCount val="1"/>
                <c:pt idx="0">
                  <c:v>Japan </c:v>
                </c:pt>
              </c:strCache>
            </c:strRef>
          </c:tx>
          <c:spPr>
            <a:ln w="28575" cap="rnd">
              <a:solidFill>
                <a:schemeClr val="accent2"/>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Data'!$M$75:$M$80</c:f>
              <c:numCache>
                <c:formatCode>0.000</c:formatCode>
                <c:ptCount val="6"/>
                <c:pt idx="0">
                  <c:v>0.47166666666666668</c:v>
                </c:pt>
                <c:pt idx="1">
                  <c:v>0.47166666666666668</c:v>
                </c:pt>
                <c:pt idx="2">
                  <c:v>0.29789473684210527</c:v>
                </c:pt>
                <c:pt idx="3">
                  <c:v>0.51833333333333331</c:v>
                </c:pt>
                <c:pt idx="4" formatCode="0.00">
                  <c:v>0.46277777777777779</c:v>
                </c:pt>
                <c:pt idx="5" formatCode="0.00">
                  <c:v>0.46277777777777779</c:v>
                </c:pt>
              </c:numCache>
            </c:numRef>
          </c:val>
          <c:smooth val="0"/>
          <c:extLst>
            <c:ext xmlns:c16="http://schemas.microsoft.com/office/drawing/2014/chart" uri="{C3380CC4-5D6E-409C-BE32-E72D297353CC}">
              <c16:uniqueId val="{00000001-215C-6B4E-B939-46AF7C895AB4}"/>
            </c:ext>
          </c:extLst>
        </c:ser>
        <c:ser>
          <c:idx val="2"/>
          <c:order val="2"/>
          <c:tx>
            <c:strRef>
              <c:f>'Historical Data'!$N$74</c:f>
              <c:strCache>
                <c:ptCount val="1"/>
                <c:pt idx="0">
                  <c:v>PRC </c:v>
                </c:pt>
              </c:strCache>
            </c:strRef>
          </c:tx>
          <c:spPr>
            <a:ln w="28575" cap="rnd">
              <a:solidFill>
                <a:schemeClr val="accent3"/>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Data'!$N$75:$N$80</c:f>
              <c:numCache>
                <c:formatCode>0.000</c:formatCode>
                <c:ptCount val="6"/>
                <c:pt idx="0">
                  <c:v>0.16666666666666666</c:v>
                </c:pt>
                <c:pt idx="1">
                  <c:v>0.16666666666666666</c:v>
                </c:pt>
                <c:pt idx="2">
                  <c:v>0.26315789473684209</c:v>
                </c:pt>
                <c:pt idx="3">
                  <c:v>0.25944444444444442</c:v>
                </c:pt>
                <c:pt idx="4" formatCode="0.00">
                  <c:v>0.25888888888888889</c:v>
                </c:pt>
                <c:pt idx="5" formatCode="0.00">
                  <c:v>0.20333333333333334</c:v>
                </c:pt>
              </c:numCache>
            </c:numRef>
          </c:val>
          <c:smooth val="0"/>
          <c:extLst>
            <c:ext xmlns:c16="http://schemas.microsoft.com/office/drawing/2014/chart" uri="{C3380CC4-5D6E-409C-BE32-E72D297353CC}">
              <c16:uniqueId val="{00000002-215C-6B4E-B939-46AF7C895AB4}"/>
            </c:ext>
          </c:extLst>
        </c:ser>
        <c:ser>
          <c:idx val="3"/>
          <c:order val="3"/>
          <c:tx>
            <c:strRef>
              <c:f>'Historical Data'!$O$74</c:f>
              <c:strCache>
                <c:ptCount val="1"/>
                <c:pt idx="0">
                  <c:v>ROK </c:v>
                </c:pt>
              </c:strCache>
            </c:strRef>
          </c:tx>
          <c:spPr>
            <a:ln w="28575" cap="rnd">
              <a:solidFill>
                <a:schemeClr val="accent4"/>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Data'!$O$75:$O$80</c:f>
              <c:numCache>
                <c:formatCode>0.000</c:formatCode>
                <c:ptCount val="6"/>
                <c:pt idx="0">
                  <c:v>0.77749999999999997</c:v>
                </c:pt>
                <c:pt idx="1">
                  <c:v>0.80583333333333329</c:v>
                </c:pt>
                <c:pt idx="2">
                  <c:v>0.80583333333333329</c:v>
                </c:pt>
                <c:pt idx="3">
                  <c:v>0.7961111111111111</c:v>
                </c:pt>
                <c:pt idx="4" formatCode="0.00">
                  <c:v>0.77777777777777779</c:v>
                </c:pt>
                <c:pt idx="5" formatCode="0.00">
                  <c:v>0.77777777777777779</c:v>
                </c:pt>
              </c:numCache>
            </c:numRef>
          </c:val>
          <c:smooth val="0"/>
          <c:extLst>
            <c:ext xmlns:c16="http://schemas.microsoft.com/office/drawing/2014/chart" uri="{C3380CC4-5D6E-409C-BE32-E72D297353CC}">
              <c16:uniqueId val="{00000003-215C-6B4E-B939-46AF7C895AB4}"/>
            </c:ext>
          </c:extLst>
        </c:ser>
        <c:ser>
          <c:idx val="4"/>
          <c:order val="4"/>
          <c:tx>
            <c:strRef>
              <c:f>'Historical Data'!$P$74</c:f>
              <c:strCache>
                <c:ptCount val="1"/>
                <c:pt idx="0">
                  <c:v>Russia </c:v>
                </c:pt>
              </c:strCache>
            </c:strRef>
          </c:tx>
          <c:spPr>
            <a:ln w="28575" cap="rnd">
              <a:solidFill>
                <a:schemeClr val="accent5"/>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Data'!$P$75:$P$80</c:f>
              <c:numCache>
                <c:formatCode>0.000</c:formatCode>
                <c:ptCount val="6"/>
                <c:pt idx="0">
                  <c:v>0.61166666666666669</c:v>
                </c:pt>
                <c:pt idx="1">
                  <c:v>0.61166666666666669</c:v>
                </c:pt>
                <c:pt idx="2">
                  <c:v>0.75473684210526315</c:v>
                </c:pt>
                <c:pt idx="3">
                  <c:v>0.57388888888888889</c:v>
                </c:pt>
                <c:pt idx="4" formatCode="0.00">
                  <c:v>0.64777777777777779</c:v>
                </c:pt>
                <c:pt idx="5" formatCode="0.00">
                  <c:v>0.53666666666666663</c:v>
                </c:pt>
              </c:numCache>
            </c:numRef>
          </c:val>
          <c:smooth val="0"/>
          <c:extLst>
            <c:ext xmlns:c16="http://schemas.microsoft.com/office/drawing/2014/chart" uri="{C3380CC4-5D6E-409C-BE32-E72D297353CC}">
              <c16:uniqueId val="{00000004-215C-6B4E-B939-46AF7C895AB4}"/>
            </c:ext>
          </c:extLst>
        </c:ser>
        <c:ser>
          <c:idx val="5"/>
          <c:order val="5"/>
          <c:tx>
            <c:strRef>
              <c:f>'Historical Data'!$Q$74</c:f>
              <c:strCache>
                <c:ptCount val="1"/>
                <c:pt idx="0">
                  <c:v>USA </c:v>
                </c:pt>
              </c:strCache>
            </c:strRef>
          </c:tx>
          <c:spPr>
            <a:ln w="28575" cap="rnd">
              <a:solidFill>
                <a:schemeClr val="accent6"/>
              </a:solidFill>
              <a:round/>
            </a:ln>
            <a:effectLst/>
          </c:spPr>
          <c:marker>
            <c:symbol val="none"/>
          </c:marker>
          <c:cat>
            <c:numRef>
              <c:f>'Historical Data'!$K$75:$K$80</c:f>
              <c:numCache>
                <c:formatCode>General</c:formatCode>
                <c:ptCount val="6"/>
                <c:pt idx="0">
                  <c:v>2010</c:v>
                </c:pt>
                <c:pt idx="1">
                  <c:v>2011</c:v>
                </c:pt>
                <c:pt idx="2">
                  <c:v>2012</c:v>
                </c:pt>
                <c:pt idx="3">
                  <c:v>2014</c:v>
                </c:pt>
                <c:pt idx="4">
                  <c:v>2018</c:v>
                </c:pt>
                <c:pt idx="5">
                  <c:v>2020</c:v>
                </c:pt>
              </c:numCache>
            </c:numRef>
          </c:cat>
          <c:val>
            <c:numRef>
              <c:f>'Historical Data'!$Q$75:$Q$80</c:f>
              <c:numCache>
                <c:formatCode>0.000</c:formatCode>
                <c:ptCount val="6"/>
                <c:pt idx="0">
                  <c:v>0.94499999999999995</c:v>
                </c:pt>
                <c:pt idx="1">
                  <c:v>0.94499999999999995</c:v>
                </c:pt>
                <c:pt idx="2">
                  <c:v>0.93</c:v>
                </c:pt>
                <c:pt idx="3">
                  <c:v>0.92611111111111111</c:v>
                </c:pt>
                <c:pt idx="4" formatCode="0.00">
                  <c:v>0.90777777777777779</c:v>
                </c:pt>
                <c:pt idx="5" formatCode="0.00">
                  <c:v>0.90777777777777779</c:v>
                </c:pt>
              </c:numCache>
            </c:numRef>
          </c:val>
          <c:smooth val="0"/>
          <c:extLst>
            <c:ext xmlns:c16="http://schemas.microsoft.com/office/drawing/2014/chart" uri="{C3380CC4-5D6E-409C-BE32-E72D297353CC}">
              <c16:uniqueId val="{00000005-215C-6B4E-B939-46AF7C895AB4}"/>
            </c:ext>
          </c:extLst>
        </c:ser>
        <c:dLbls>
          <c:showLegendKey val="0"/>
          <c:showVal val="0"/>
          <c:showCatName val="0"/>
          <c:showSerName val="0"/>
          <c:showPercent val="0"/>
          <c:showBubbleSize val="0"/>
        </c:dLbls>
        <c:smooth val="0"/>
        <c:axId val="351566319"/>
        <c:axId val="326342815"/>
      </c:lineChart>
      <c:catAx>
        <c:axId val="351566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342815"/>
        <c:crosses val="autoZero"/>
        <c:auto val="1"/>
        <c:lblAlgn val="ctr"/>
        <c:lblOffset val="100"/>
        <c:noMultiLvlLbl val="0"/>
      </c:catAx>
      <c:valAx>
        <c:axId val="32634281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5663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Budget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Data'!$L$65</c:f>
              <c:strCache>
                <c:ptCount val="1"/>
                <c:pt idx="0">
                  <c:v>DPRK </c:v>
                </c:pt>
              </c:strCache>
            </c:strRef>
          </c:tx>
          <c:spPr>
            <a:ln w="28575" cap="rnd">
              <a:solidFill>
                <a:schemeClr val="accent1"/>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Data'!$L$66:$L$71</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6F34-2E44-B550-A6D1732FCCAC}"/>
            </c:ext>
          </c:extLst>
        </c:ser>
        <c:ser>
          <c:idx val="1"/>
          <c:order val="1"/>
          <c:tx>
            <c:strRef>
              <c:f>'Historical Data'!$M$65</c:f>
              <c:strCache>
                <c:ptCount val="1"/>
                <c:pt idx="0">
                  <c:v>Japan </c:v>
                </c:pt>
              </c:strCache>
            </c:strRef>
          </c:tx>
          <c:spPr>
            <a:ln w="28575" cap="rnd">
              <a:solidFill>
                <a:schemeClr val="accent2"/>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Data'!$M$66:$M$71</c:f>
              <c:numCache>
                <c:formatCode>0.000</c:formatCode>
                <c:ptCount val="6"/>
                <c:pt idx="0">
                  <c:v>0.88680000000000003</c:v>
                </c:pt>
                <c:pt idx="1">
                  <c:v>0.88680000000000003</c:v>
                </c:pt>
                <c:pt idx="2">
                  <c:v>0.88680000000000003</c:v>
                </c:pt>
                <c:pt idx="3">
                  <c:v>0.86143999999999998</c:v>
                </c:pt>
                <c:pt idx="4" formatCode="0.00">
                  <c:v>0.80928</c:v>
                </c:pt>
                <c:pt idx="5" formatCode="0.00">
                  <c:v>0.80944000000000005</c:v>
                </c:pt>
              </c:numCache>
            </c:numRef>
          </c:val>
          <c:smooth val="0"/>
          <c:extLst>
            <c:ext xmlns:c16="http://schemas.microsoft.com/office/drawing/2014/chart" uri="{C3380CC4-5D6E-409C-BE32-E72D297353CC}">
              <c16:uniqueId val="{00000001-6F34-2E44-B550-A6D1732FCCAC}"/>
            </c:ext>
          </c:extLst>
        </c:ser>
        <c:ser>
          <c:idx val="2"/>
          <c:order val="2"/>
          <c:tx>
            <c:strRef>
              <c:f>'Historical Data'!$N$65</c:f>
              <c:strCache>
                <c:ptCount val="1"/>
                <c:pt idx="0">
                  <c:v>PRC </c:v>
                </c:pt>
              </c:strCache>
            </c:strRef>
          </c:tx>
          <c:spPr>
            <a:ln w="28575" cap="rnd">
              <a:solidFill>
                <a:schemeClr val="accent3"/>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Data'!$N$66:$N$71</c:f>
              <c:numCache>
                <c:formatCode>0.000</c:formatCode>
                <c:ptCount val="6"/>
                <c:pt idx="0">
                  <c:v>0.32019999999999998</c:v>
                </c:pt>
                <c:pt idx="1">
                  <c:v>0.27339999999999998</c:v>
                </c:pt>
                <c:pt idx="2">
                  <c:v>0.27339999999999998</c:v>
                </c:pt>
                <c:pt idx="3">
                  <c:v>0.21743999999999999</c:v>
                </c:pt>
                <c:pt idx="4" formatCode="0.00">
                  <c:v>0.21728</c:v>
                </c:pt>
                <c:pt idx="5" formatCode="0.00">
                  <c:v>0.27583999999999997</c:v>
                </c:pt>
              </c:numCache>
            </c:numRef>
          </c:val>
          <c:smooth val="0"/>
          <c:extLst>
            <c:ext xmlns:c16="http://schemas.microsoft.com/office/drawing/2014/chart" uri="{C3380CC4-5D6E-409C-BE32-E72D297353CC}">
              <c16:uniqueId val="{00000002-6F34-2E44-B550-A6D1732FCCAC}"/>
            </c:ext>
          </c:extLst>
        </c:ser>
        <c:ser>
          <c:idx val="3"/>
          <c:order val="3"/>
          <c:tx>
            <c:strRef>
              <c:f>'Historical Data'!$O$65</c:f>
              <c:strCache>
                <c:ptCount val="1"/>
                <c:pt idx="0">
                  <c:v>ROK </c:v>
                </c:pt>
              </c:strCache>
            </c:strRef>
          </c:tx>
          <c:spPr>
            <a:ln w="28575" cap="rnd">
              <a:solidFill>
                <a:schemeClr val="accent4"/>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Data'!$O$66:$O$71</c:f>
              <c:numCache>
                <c:formatCode>0.000</c:formatCode>
                <c:ptCount val="6"/>
                <c:pt idx="0">
                  <c:v>0.66020000000000001</c:v>
                </c:pt>
                <c:pt idx="1">
                  <c:v>0.68659999999999999</c:v>
                </c:pt>
                <c:pt idx="2">
                  <c:v>0.68659999999999999</c:v>
                </c:pt>
                <c:pt idx="3">
                  <c:v>0.72672000000000003</c:v>
                </c:pt>
                <c:pt idx="4" formatCode="0.00">
                  <c:v>0.69455999999999996</c:v>
                </c:pt>
                <c:pt idx="5" formatCode="0.00">
                  <c:v>0.7</c:v>
                </c:pt>
              </c:numCache>
            </c:numRef>
          </c:val>
          <c:smooth val="0"/>
          <c:extLst>
            <c:ext xmlns:c16="http://schemas.microsoft.com/office/drawing/2014/chart" uri="{C3380CC4-5D6E-409C-BE32-E72D297353CC}">
              <c16:uniqueId val="{00000003-6F34-2E44-B550-A6D1732FCCAC}"/>
            </c:ext>
          </c:extLst>
        </c:ser>
        <c:ser>
          <c:idx val="4"/>
          <c:order val="4"/>
          <c:tx>
            <c:strRef>
              <c:f>'Historical Data'!$P$65</c:f>
              <c:strCache>
                <c:ptCount val="1"/>
                <c:pt idx="0">
                  <c:v>Russia </c:v>
                </c:pt>
              </c:strCache>
            </c:strRef>
          </c:tx>
          <c:spPr>
            <a:ln w="28575" cap="rnd">
              <a:solidFill>
                <a:schemeClr val="accent5"/>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Data'!$P$66:$P$71</c:f>
              <c:numCache>
                <c:formatCode>0.000</c:formatCode>
                <c:ptCount val="6"/>
                <c:pt idx="0">
                  <c:v>0.61339999999999995</c:v>
                </c:pt>
                <c:pt idx="1">
                  <c:v>0.68679999999999997</c:v>
                </c:pt>
                <c:pt idx="2">
                  <c:v>0.68679999999999997</c:v>
                </c:pt>
                <c:pt idx="3">
                  <c:v>0.66656000000000004</c:v>
                </c:pt>
                <c:pt idx="4" formatCode="0.00">
                  <c:v>0.69195071211393822</c:v>
                </c:pt>
                <c:pt idx="5" formatCode="0.00">
                  <c:v>0.70299247879660742</c:v>
                </c:pt>
              </c:numCache>
            </c:numRef>
          </c:val>
          <c:smooth val="0"/>
          <c:extLst>
            <c:ext xmlns:c16="http://schemas.microsoft.com/office/drawing/2014/chart" uri="{C3380CC4-5D6E-409C-BE32-E72D297353CC}">
              <c16:uniqueId val="{00000004-6F34-2E44-B550-A6D1732FCCAC}"/>
            </c:ext>
          </c:extLst>
        </c:ser>
        <c:ser>
          <c:idx val="5"/>
          <c:order val="5"/>
          <c:tx>
            <c:strRef>
              <c:f>'Historical Data'!$Q$65</c:f>
              <c:strCache>
                <c:ptCount val="1"/>
                <c:pt idx="0">
                  <c:v>USA </c:v>
                </c:pt>
              </c:strCache>
            </c:strRef>
          </c:tx>
          <c:spPr>
            <a:ln w="28575" cap="rnd">
              <a:solidFill>
                <a:schemeClr val="accent6"/>
              </a:solidFill>
              <a:round/>
            </a:ln>
            <a:effectLst/>
          </c:spPr>
          <c:marker>
            <c:symbol val="none"/>
          </c:marker>
          <c:cat>
            <c:numRef>
              <c:f>'Historical Data'!$K$66:$K$71</c:f>
              <c:numCache>
                <c:formatCode>General</c:formatCode>
                <c:ptCount val="6"/>
                <c:pt idx="0">
                  <c:v>2010</c:v>
                </c:pt>
                <c:pt idx="1">
                  <c:v>2011</c:v>
                </c:pt>
                <c:pt idx="2">
                  <c:v>2012</c:v>
                </c:pt>
                <c:pt idx="3">
                  <c:v>2014</c:v>
                </c:pt>
                <c:pt idx="4">
                  <c:v>2018</c:v>
                </c:pt>
                <c:pt idx="5">
                  <c:v>2020</c:v>
                </c:pt>
              </c:numCache>
            </c:numRef>
          </c:cat>
          <c:val>
            <c:numRef>
              <c:f>'Historical Data'!$Q$66:$Q$71</c:f>
              <c:numCache>
                <c:formatCode>0.000</c:formatCode>
                <c:ptCount val="6"/>
                <c:pt idx="0">
                  <c:v>0.8004</c:v>
                </c:pt>
                <c:pt idx="1">
                  <c:v>0.8004</c:v>
                </c:pt>
                <c:pt idx="2">
                  <c:v>0.8004</c:v>
                </c:pt>
                <c:pt idx="3">
                  <c:v>0.77071999999999996</c:v>
                </c:pt>
                <c:pt idx="4" formatCode="0.00">
                  <c:v>0.73616000000000004</c:v>
                </c:pt>
                <c:pt idx="5" formatCode="0.00">
                  <c:v>0.73087999999999997</c:v>
                </c:pt>
              </c:numCache>
            </c:numRef>
          </c:val>
          <c:smooth val="0"/>
          <c:extLst>
            <c:ext xmlns:c16="http://schemas.microsoft.com/office/drawing/2014/chart" uri="{C3380CC4-5D6E-409C-BE32-E72D297353CC}">
              <c16:uniqueId val="{00000005-6F34-2E44-B550-A6D1732FCCAC}"/>
            </c:ext>
          </c:extLst>
        </c:ser>
        <c:dLbls>
          <c:showLegendKey val="0"/>
          <c:showVal val="0"/>
          <c:showCatName val="0"/>
          <c:showSerName val="0"/>
          <c:showPercent val="0"/>
          <c:showBubbleSize val="0"/>
        </c:dLbls>
        <c:smooth val="0"/>
        <c:axId val="350230559"/>
        <c:axId val="351373327"/>
      </c:lineChart>
      <c:catAx>
        <c:axId val="350230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373327"/>
        <c:crosses val="autoZero"/>
        <c:auto val="1"/>
        <c:lblAlgn val="ctr"/>
        <c:lblOffset val="100"/>
        <c:noMultiLvlLbl val="0"/>
      </c:catAx>
      <c:valAx>
        <c:axId val="351373327"/>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30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Websites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Data'!$L$42</c:f>
              <c:strCache>
                <c:ptCount val="1"/>
                <c:pt idx="0">
                  <c:v>DPRK </c:v>
                </c:pt>
              </c:strCache>
            </c:strRef>
          </c:tx>
          <c:spPr>
            <a:ln w="28575" cap="rnd">
              <a:solidFill>
                <a:schemeClr val="accent1"/>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Data'!$L$43:$L$48</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774E-0B4F-A342-DA7F0BDAB14F}"/>
            </c:ext>
          </c:extLst>
        </c:ser>
        <c:ser>
          <c:idx val="1"/>
          <c:order val="1"/>
          <c:tx>
            <c:strRef>
              <c:f>'Historical Data'!$M$42</c:f>
              <c:strCache>
                <c:ptCount val="1"/>
                <c:pt idx="0">
                  <c:v>Japan </c:v>
                </c:pt>
              </c:strCache>
            </c:strRef>
          </c:tx>
          <c:spPr>
            <a:ln w="28575" cap="rnd">
              <a:solidFill>
                <a:schemeClr val="accent2"/>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Data'!$M$43:$M$48</c:f>
              <c:numCache>
                <c:formatCode>0.000</c:formatCode>
                <c:ptCount val="6"/>
                <c:pt idx="0">
                  <c:v>0.87234042553191493</c:v>
                </c:pt>
                <c:pt idx="1">
                  <c:v>0.93617021276595747</c:v>
                </c:pt>
                <c:pt idx="2">
                  <c:v>0.74358974358974361</c:v>
                </c:pt>
                <c:pt idx="3">
                  <c:v>0.65384615384615385</c:v>
                </c:pt>
                <c:pt idx="4" formatCode="0.00">
                  <c:v>0.87179487179487181</c:v>
                </c:pt>
                <c:pt idx="5" formatCode="0.00">
                  <c:v>0.9358974358974359</c:v>
                </c:pt>
              </c:numCache>
            </c:numRef>
          </c:val>
          <c:smooth val="0"/>
          <c:extLst>
            <c:ext xmlns:c16="http://schemas.microsoft.com/office/drawing/2014/chart" uri="{C3380CC4-5D6E-409C-BE32-E72D297353CC}">
              <c16:uniqueId val="{00000001-774E-0B4F-A342-DA7F0BDAB14F}"/>
            </c:ext>
          </c:extLst>
        </c:ser>
        <c:ser>
          <c:idx val="2"/>
          <c:order val="2"/>
          <c:tx>
            <c:strRef>
              <c:f>'Historical Data'!$N$42</c:f>
              <c:strCache>
                <c:ptCount val="1"/>
                <c:pt idx="0">
                  <c:v>PRC </c:v>
                </c:pt>
              </c:strCache>
            </c:strRef>
          </c:tx>
          <c:spPr>
            <a:ln w="28575" cap="rnd">
              <a:solidFill>
                <a:schemeClr val="accent3"/>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Data'!$N$43:$N$48</c:f>
              <c:numCache>
                <c:formatCode>0.000</c:formatCode>
                <c:ptCount val="6"/>
                <c:pt idx="0">
                  <c:v>0.7021276595744681</c:v>
                </c:pt>
                <c:pt idx="1">
                  <c:v>0.42553191489361702</c:v>
                </c:pt>
                <c:pt idx="2">
                  <c:v>0.73076923076923073</c:v>
                </c:pt>
                <c:pt idx="3">
                  <c:v>0.67948717948717952</c:v>
                </c:pt>
                <c:pt idx="4" formatCode="0.00">
                  <c:v>0.66666666666666663</c:v>
                </c:pt>
                <c:pt idx="5" formatCode="0.00">
                  <c:v>0.67948717948717952</c:v>
                </c:pt>
              </c:numCache>
            </c:numRef>
          </c:val>
          <c:smooth val="0"/>
          <c:extLst>
            <c:ext xmlns:c16="http://schemas.microsoft.com/office/drawing/2014/chart" uri="{C3380CC4-5D6E-409C-BE32-E72D297353CC}">
              <c16:uniqueId val="{00000002-774E-0B4F-A342-DA7F0BDAB14F}"/>
            </c:ext>
          </c:extLst>
        </c:ser>
        <c:ser>
          <c:idx val="3"/>
          <c:order val="3"/>
          <c:tx>
            <c:strRef>
              <c:f>'Historical Data'!$O$42</c:f>
              <c:strCache>
                <c:ptCount val="1"/>
                <c:pt idx="0">
                  <c:v>ROK </c:v>
                </c:pt>
              </c:strCache>
            </c:strRef>
          </c:tx>
          <c:spPr>
            <a:ln w="28575" cap="rnd">
              <a:solidFill>
                <a:schemeClr val="accent4"/>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Data'!$O$43:$O$48</c:f>
              <c:numCache>
                <c:formatCode>0.000</c:formatCode>
                <c:ptCount val="6"/>
                <c:pt idx="0">
                  <c:v>0.95744680851063835</c:v>
                </c:pt>
                <c:pt idx="1">
                  <c:v>0.78723404255319152</c:v>
                </c:pt>
                <c:pt idx="2">
                  <c:v>0.71794871794871795</c:v>
                </c:pt>
                <c:pt idx="3">
                  <c:v>0.67948717948717952</c:v>
                </c:pt>
                <c:pt idx="4" formatCode="0.00">
                  <c:v>0.84615384615384615</c:v>
                </c:pt>
                <c:pt idx="5" formatCode="0.00">
                  <c:v>0.87179487179487181</c:v>
                </c:pt>
              </c:numCache>
            </c:numRef>
          </c:val>
          <c:smooth val="0"/>
          <c:extLst>
            <c:ext xmlns:c16="http://schemas.microsoft.com/office/drawing/2014/chart" uri="{C3380CC4-5D6E-409C-BE32-E72D297353CC}">
              <c16:uniqueId val="{00000003-774E-0B4F-A342-DA7F0BDAB14F}"/>
            </c:ext>
          </c:extLst>
        </c:ser>
        <c:ser>
          <c:idx val="4"/>
          <c:order val="4"/>
          <c:tx>
            <c:strRef>
              <c:f>'Historical Data'!$P$42</c:f>
              <c:strCache>
                <c:ptCount val="1"/>
                <c:pt idx="0">
                  <c:v>Russia </c:v>
                </c:pt>
              </c:strCache>
            </c:strRef>
          </c:tx>
          <c:spPr>
            <a:ln w="28575" cap="rnd">
              <a:solidFill>
                <a:schemeClr val="accent5"/>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Data'!$P$43:$P$48</c:f>
              <c:numCache>
                <c:formatCode>0.000</c:formatCode>
                <c:ptCount val="6"/>
                <c:pt idx="0">
                  <c:v>0.53191489361702127</c:v>
                </c:pt>
                <c:pt idx="1">
                  <c:v>0.5957446808510638</c:v>
                </c:pt>
                <c:pt idx="2">
                  <c:v>0.78205128205128205</c:v>
                </c:pt>
                <c:pt idx="3">
                  <c:v>0.76923076923076927</c:v>
                </c:pt>
                <c:pt idx="4" formatCode="0.00">
                  <c:v>0.79487179487179482</c:v>
                </c:pt>
                <c:pt idx="5" formatCode="0.00">
                  <c:v>0.80769230769230771</c:v>
                </c:pt>
              </c:numCache>
            </c:numRef>
          </c:val>
          <c:smooth val="0"/>
          <c:extLst>
            <c:ext xmlns:c16="http://schemas.microsoft.com/office/drawing/2014/chart" uri="{C3380CC4-5D6E-409C-BE32-E72D297353CC}">
              <c16:uniqueId val="{00000004-774E-0B4F-A342-DA7F0BDAB14F}"/>
            </c:ext>
          </c:extLst>
        </c:ser>
        <c:ser>
          <c:idx val="5"/>
          <c:order val="5"/>
          <c:tx>
            <c:strRef>
              <c:f>'Historical Data'!$Q$42</c:f>
              <c:strCache>
                <c:ptCount val="1"/>
                <c:pt idx="0">
                  <c:v>USA </c:v>
                </c:pt>
              </c:strCache>
            </c:strRef>
          </c:tx>
          <c:spPr>
            <a:ln w="28575" cap="rnd">
              <a:solidFill>
                <a:schemeClr val="accent6"/>
              </a:solidFill>
              <a:round/>
            </a:ln>
            <a:effectLst/>
          </c:spPr>
          <c:marker>
            <c:symbol val="none"/>
          </c:marker>
          <c:cat>
            <c:numRef>
              <c:f>'Historical Data'!$K$43:$K$48</c:f>
              <c:numCache>
                <c:formatCode>General</c:formatCode>
                <c:ptCount val="6"/>
                <c:pt idx="0">
                  <c:v>2010</c:v>
                </c:pt>
                <c:pt idx="1">
                  <c:v>2011</c:v>
                </c:pt>
                <c:pt idx="2">
                  <c:v>2012</c:v>
                </c:pt>
                <c:pt idx="3">
                  <c:v>2014</c:v>
                </c:pt>
                <c:pt idx="4">
                  <c:v>2018</c:v>
                </c:pt>
                <c:pt idx="5">
                  <c:v>2020</c:v>
                </c:pt>
              </c:numCache>
            </c:numRef>
          </c:cat>
          <c:val>
            <c:numRef>
              <c:f>'Historical Data'!$Q$43:$Q$48</c:f>
              <c:numCache>
                <c:formatCode>0.000</c:formatCode>
                <c:ptCount val="6"/>
                <c:pt idx="0">
                  <c:v>0.93617021276595747</c:v>
                </c:pt>
                <c:pt idx="1">
                  <c:v>0.85106382978723405</c:v>
                </c:pt>
                <c:pt idx="2">
                  <c:v>0.97435897435897434</c:v>
                </c:pt>
                <c:pt idx="3">
                  <c:v>0.98717948717948723</c:v>
                </c:pt>
                <c:pt idx="4" formatCode="0.00">
                  <c:v>0.92307692307692313</c:v>
                </c:pt>
                <c:pt idx="5" formatCode="0.00">
                  <c:v>0.96153846153846156</c:v>
                </c:pt>
              </c:numCache>
            </c:numRef>
          </c:val>
          <c:smooth val="0"/>
          <c:extLst>
            <c:ext xmlns:c16="http://schemas.microsoft.com/office/drawing/2014/chart" uri="{C3380CC4-5D6E-409C-BE32-E72D297353CC}">
              <c16:uniqueId val="{00000005-774E-0B4F-A342-DA7F0BDAB14F}"/>
            </c:ext>
          </c:extLst>
        </c:ser>
        <c:dLbls>
          <c:showLegendKey val="0"/>
          <c:showVal val="0"/>
          <c:showCatName val="0"/>
          <c:showSerName val="0"/>
          <c:showPercent val="0"/>
          <c:showBubbleSize val="0"/>
        </c:dLbls>
        <c:smooth val="0"/>
        <c:axId val="403441199"/>
        <c:axId val="403540207"/>
      </c:lineChart>
      <c:catAx>
        <c:axId val="40344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40207"/>
        <c:crosses val="autoZero"/>
        <c:auto val="1"/>
        <c:lblAlgn val="ctr"/>
        <c:lblOffset val="100"/>
        <c:noMultiLvlLbl val="0"/>
      </c:catAx>
      <c:valAx>
        <c:axId val="403540207"/>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441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Data'!$L$84</c:f>
              <c:strCache>
                <c:ptCount val="1"/>
                <c:pt idx="0">
                  <c:v>DPRK </c:v>
                </c:pt>
              </c:strCache>
            </c:strRef>
          </c:tx>
          <c:spPr>
            <a:ln w="28575" cap="rnd">
              <a:solidFill>
                <a:schemeClr val="accent1"/>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Data'!$L$85:$L$90</c:f>
              <c:numCache>
                <c:formatCode>0.000</c:formatCode>
                <c:ptCount val="6"/>
                <c:pt idx="0">
                  <c:v>2.147884615234763E-2</c:v>
                </c:pt>
                <c:pt idx="1">
                  <c:v>1.9692307690933799E-3</c:v>
                </c:pt>
                <c:pt idx="2">
                  <c:v>5.8471698113207538E-3</c:v>
                </c:pt>
                <c:pt idx="3">
                  <c:v>4.9288118721102558E-2</c:v>
                </c:pt>
                <c:pt idx="4" formatCode="0.00">
                  <c:v>9.6495726495726547E-2</c:v>
                </c:pt>
                <c:pt idx="5" formatCode="0.00">
                  <c:v>0.12119658119658125</c:v>
                </c:pt>
              </c:numCache>
            </c:numRef>
          </c:val>
          <c:smooth val="0"/>
          <c:extLst>
            <c:ext xmlns:c16="http://schemas.microsoft.com/office/drawing/2014/chart" uri="{C3380CC4-5D6E-409C-BE32-E72D297353CC}">
              <c16:uniqueId val="{00000000-B8B3-2249-9C72-A83BB33F65CE}"/>
            </c:ext>
          </c:extLst>
        </c:ser>
        <c:ser>
          <c:idx val="1"/>
          <c:order val="1"/>
          <c:tx>
            <c:strRef>
              <c:f>'Historical Data'!$M$84</c:f>
              <c:strCache>
                <c:ptCount val="1"/>
                <c:pt idx="0">
                  <c:v>Japan </c:v>
                </c:pt>
              </c:strCache>
            </c:strRef>
          </c:tx>
          <c:spPr>
            <a:ln w="28575" cap="rnd">
              <a:solidFill>
                <a:schemeClr val="accent2"/>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Data'!$M$85:$M$90</c:f>
              <c:numCache>
                <c:formatCode>0.000</c:formatCode>
                <c:ptCount val="6"/>
                <c:pt idx="0">
                  <c:v>0.95749999994393065</c:v>
                </c:pt>
                <c:pt idx="1">
                  <c:v>0.96115384609752219</c:v>
                </c:pt>
                <c:pt idx="2">
                  <c:v>0.98113207547169812</c:v>
                </c:pt>
                <c:pt idx="3">
                  <c:v>0.71017066813365215</c:v>
                </c:pt>
                <c:pt idx="4" formatCode="0.00">
                  <c:v>0.75094017094017096</c:v>
                </c:pt>
                <c:pt idx="5" formatCode="0.00">
                  <c:v>0.74905982905982904</c:v>
                </c:pt>
              </c:numCache>
            </c:numRef>
          </c:val>
          <c:smooth val="0"/>
          <c:extLst>
            <c:ext xmlns:c16="http://schemas.microsoft.com/office/drawing/2014/chart" uri="{C3380CC4-5D6E-409C-BE32-E72D297353CC}">
              <c16:uniqueId val="{00000001-B8B3-2249-9C72-A83BB33F65CE}"/>
            </c:ext>
          </c:extLst>
        </c:ser>
        <c:ser>
          <c:idx val="2"/>
          <c:order val="2"/>
          <c:tx>
            <c:strRef>
              <c:f>'Historical Data'!$N$84</c:f>
              <c:strCache>
                <c:ptCount val="1"/>
                <c:pt idx="0">
                  <c:v>PRC </c:v>
                </c:pt>
              </c:strCache>
            </c:strRef>
          </c:tx>
          <c:spPr>
            <a:ln w="28575" cap="rnd">
              <a:solidFill>
                <a:schemeClr val="accent3"/>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Data'!$N$85:$N$90</c:f>
              <c:numCache>
                <c:formatCode>0.000</c:formatCode>
                <c:ptCount val="6"/>
                <c:pt idx="0">
                  <c:v>0.2796153845999016</c:v>
                </c:pt>
                <c:pt idx="1">
                  <c:v>0.21780769229652147</c:v>
                </c:pt>
                <c:pt idx="2">
                  <c:v>0.11055094339622636</c:v>
                </c:pt>
                <c:pt idx="3">
                  <c:v>0.17907972808361805</c:v>
                </c:pt>
                <c:pt idx="4" formatCode="0.00">
                  <c:v>0.30521367521367515</c:v>
                </c:pt>
                <c:pt idx="5" formatCode="0.00">
                  <c:v>0.30358974358974355</c:v>
                </c:pt>
              </c:numCache>
            </c:numRef>
          </c:val>
          <c:smooth val="0"/>
          <c:extLst>
            <c:ext xmlns:c16="http://schemas.microsoft.com/office/drawing/2014/chart" uri="{C3380CC4-5D6E-409C-BE32-E72D297353CC}">
              <c16:uniqueId val="{00000002-B8B3-2249-9C72-A83BB33F65CE}"/>
            </c:ext>
          </c:extLst>
        </c:ser>
        <c:ser>
          <c:idx val="3"/>
          <c:order val="3"/>
          <c:tx>
            <c:strRef>
              <c:f>'Historical Data'!$O$84</c:f>
              <c:strCache>
                <c:ptCount val="1"/>
                <c:pt idx="0">
                  <c:v>ROK </c:v>
                </c:pt>
              </c:strCache>
            </c:strRef>
          </c:tx>
          <c:spPr>
            <a:ln w="28575" cap="rnd">
              <a:solidFill>
                <a:schemeClr val="accent4"/>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Data'!$O$85:$O$90</c:f>
              <c:numCache>
                <c:formatCode>0.000</c:formatCode>
                <c:ptCount val="6"/>
                <c:pt idx="0">
                  <c:v>0.79173076918089913</c:v>
                </c:pt>
                <c:pt idx="1">
                  <c:v>0.79884615379578705</c:v>
                </c:pt>
                <c:pt idx="2">
                  <c:v>0.83150943396226362</c:v>
                </c:pt>
                <c:pt idx="3">
                  <c:v>0.63578791570068316</c:v>
                </c:pt>
                <c:pt idx="4" formatCode="0.00">
                  <c:v>0.79478632478632472</c:v>
                </c:pt>
                <c:pt idx="5" formatCode="0.00">
                  <c:v>0.79316239316239312</c:v>
                </c:pt>
              </c:numCache>
            </c:numRef>
          </c:val>
          <c:smooth val="0"/>
          <c:extLst>
            <c:ext xmlns:c16="http://schemas.microsoft.com/office/drawing/2014/chart" uri="{C3380CC4-5D6E-409C-BE32-E72D297353CC}">
              <c16:uniqueId val="{00000003-B8B3-2249-9C72-A83BB33F65CE}"/>
            </c:ext>
          </c:extLst>
        </c:ser>
        <c:ser>
          <c:idx val="4"/>
          <c:order val="4"/>
          <c:tx>
            <c:strRef>
              <c:f>'Historical Data'!$P$84</c:f>
              <c:strCache>
                <c:ptCount val="1"/>
                <c:pt idx="0">
                  <c:v>Russia </c:v>
                </c:pt>
              </c:strCache>
            </c:strRef>
          </c:tx>
          <c:spPr>
            <a:ln w="28575" cap="rnd">
              <a:solidFill>
                <a:schemeClr val="accent5"/>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Data'!$P$85:$P$90</c:f>
              <c:numCache>
                <c:formatCode>0.000</c:formatCode>
                <c:ptCount val="6"/>
                <c:pt idx="0">
                  <c:v>0.43903846151118514</c:v>
                </c:pt>
                <c:pt idx="1">
                  <c:v>0.6396153845741146</c:v>
                </c:pt>
                <c:pt idx="2">
                  <c:v>0.49150943396226449</c:v>
                </c:pt>
                <c:pt idx="3">
                  <c:v>0.47433559930318181</c:v>
                </c:pt>
                <c:pt idx="4" formatCode="0.00">
                  <c:v>0.54307692307692312</c:v>
                </c:pt>
                <c:pt idx="5" formatCode="0.00">
                  <c:v>0.55196581196581196</c:v>
                </c:pt>
              </c:numCache>
            </c:numRef>
          </c:val>
          <c:smooth val="0"/>
          <c:extLst>
            <c:ext xmlns:c16="http://schemas.microsoft.com/office/drawing/2014/chart" uri="{C3380CC4-5D6E-409C-BE32-E72D297353CC}">
              <c16:uniqueId val="{00000004-B8B3-2249-9C72-A83BB33F65CE}"/>
            </c:ext>
          </c:extLst>
        </c:ser>
        <c:ser>
          <c:idx val="5"/>
          <c:order val="5"/>
          <c:tx>
            <c:strRef>
              <c:f>'Historical Data'!$Q$84</c:f>
              <c:strCache>
                <c:ptCount val="1"/>
                <c:pt idx="0">
                  <c:v>USA </c:v>
                </c:pt>
              </c:strCache>
            </c:strRef>
          </c:tx>
          <c:spPr>
            <a:ln w="28575" cap="rnd">
              <a:solidFill>
                <a:schemeClr val="accent6"/>
              </a:solidFill>
              <a:round/>
            </a:ln>
            <a:effectLst/>
          </c:spPr>
          <c:marker>
            <c:symbol val="none"/>
          </c:marker>
          <c:cat>
            <c:numRef>
              <c:f>'Historical Data'!$K$85:$K$90</c:f>
              <c:numCache>
                <c:formatCode>General</c:formatCode>
                <c:ptCount val="6"/>
                <c:pt idx="0">
                  <c:v>2010</c:v>
                </c:pt>
                <c:pt idx="1">
                  <c:v>2011</c:v>
                </c:pt>
                <c:pt idx="2">
                  <c:v>2012</c:v>
                </c:pt>
                <c:pt idx="3">
                  <c:v>2014</c:v>
                </c:pt>
                <c:pt idx="4">
                  <c:v>2018</c:v>
                </c:pt>
                <c:pt idx="5">
                  <c:v>2020</c:v>
                </c:pt>
              </c:numCache>
            </c:numRef>
          </c:cat>
          <c:val>
            <c:numRef>
              <c:f>'Historical Data'!$Q$85:$Q$90</c:f>
              <c:numCache>
                <c:formatCode>0.000</c:formatCode>
                <c:ptCount val="6"/>
                <c:pt idx="0">
                  <c:v>0.96173076917507561</c:v>
                </c:pt>
                <c:pt idx="1">
                  <c:v>0.9371153845614083</c:v>
                </c:pt>
                <c:pt idx="2">
                  <c:v>0.90867924528301902</c:v>
                </c:pt>
                <c:pt idx="3">
                  <c:v>0.74514126291799299</c:v>
                </c:pt>
                <c:pt idx="4" formatCode="0.00">
                  <c:v>0.84846153846153838</c:v>
                </c:pt>
                <c:pt idx="5" formatCode="0.00">
                  <c:v>0.85598290598290605</c:v>
                </c:pt>
              </c:numCache>
            </c:numRef>
          </c:val>
          <c:smooth val="0"/>
          <c:extLst>
            <c:ext xmlns:c16="http://schemas.microsoft.com/office/drawing/2014/chart" uri="{C3380CC4-5D6E-409C-BE32-E72D297353CC}">
              <c16:uniqueId val="{00000005-B8B3-2249-9C72-A83BB33F65CE}"/>
            </c:ext>
          </c:extLst>
        </c:ser>
        <c:dLbls>
          <c:showLegendKey val="0"/>
          <c:showVal val="0"/>
          <c:showCatName val="0"/>
          <c:showSerName val="0"/>
          <c:showPercent val="0"/>
          <c:showBubbleSize val="0"/>
        </c:dLbls>
        <c:smooth val="0"/>
        <c:axId val="406091951"/>
        <c:axId val="408206623"/>
      </c:lineChart>
      <c:catAx>
        <c:axId val="406091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206623"/>
        <c:crosses val="autoZero"/>
        <c:auto val="1"/>
        <c:lblAlgn val="ctr"/>
        <c:lblOffset val="100"/>
        <c:noMultiLvlLbl val="0"/>
      </c:catAx>
      <c:valAx>
        <c:axId val="408206623"/>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6091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International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Data'!$L$94</c:f>
              <c:strCache>
                <c:ptCount val="1"/>
                <c:pt idx="0">
                  <c:v>DPRK </c:v>
                </c:pt>
              </c:strCache>
            </c:strRef>
          </c:tx>
          <c:spPr>
            <a:ln w="28575" cap="rnd">
              <a:solidFill>
                <a:schemeClr val="accent1"/>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Data'!$L$95:$L$100</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BAB4-9F4E-9E64-CA87414E944B}"/>
            </c:ext>
          </c:extLst>
        </c:ser>
        <c:ser>
          <c:idx val="1"/>
          <c:order val="1"/>
          <c:tx>
            <c:strRef>
              <c:f>'Historical Data'!$M$94</c:f>
              <c:strCache>
                <c:ptCount val="1"/>
                <c:pt idx="0">
                  <c:v>Japan </c:v>
                </c:pt>
              </c:strCache>
            </c:strRef>
          </c:tx>
          <c:spPr>
            <a:ln w="28575" cap="rnd">
              <a:solidFill>
                <a:schemeClr val="accent2"/>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Data'!$M$95:$M$100</c:f>
              <c:numCache>
                <c:formatCode>0.000</c:formatCode>
                <c:ptCount val="6"/>
                <c:pt idx="0">
                  <c:v>0.97435897435897434</c:v>
                </c:pt>
                <c:pt idx="1">
                  <c:v>0.89743589743589747</c:v>
                </c:pt>
                <c:pt idx="2">
                  <c:v>0.97435897435897434</c:v>
                </c:pt>
                <c:pt idx="3">
                  <c:v>0.97435897435897434</c:v>
                </c:pt>
                <c:pt idx="4" formatCode="0.00">
                  <c:v>0.84615384615384615</c:v>
                </c:pt>
                <c:pt idx="5" formatCode="0.00">
                  <c:v>0.84615384615384615</c:v>
                </c:pt>
              </c:numCache>
            </c:numRef>
          </c:val>
          <c:smooth val="0"/>
          <c:extLst>
            <c:ext xmlns:c16="http://schemas.microsoft.com/office/drawing/2014/chart" uri="{C3380CC4-5D6E-409C-BE32-E72D297353CC}">
              <c16:uniqueId val="{00000001-BAB4-9F4E-9E64-CA87414E944B}"/>
            </c:ext>
          </c:extLst>
        </c:ser>
        <c:ser>
          <c:idx val="2"/>
          <c:order val="2"/>
          <c:tx>
            <c:strRef>
              <c:f>'Historical Data'!$N$94</c:f>
              <c:strCache>
                <c:ptCount val="1"/>
                <c:pt idx="0">
                  <c:v>PRC </c:v>
                </c:pt>
              </c:strCache>
            </c:strRef>
          </c:tx>
          <c:spPr>
            <a:ln w="28575" cap="rnd">
              <a:solidFill>
                <a:schemeClr val="accent3"/>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Data'!$N$95:$N$100</c:f>
              <c:numCache>
                <c:formatCode>0.000</c:formatCode>
                <c:ptCount val="6"/>
                <c:pt idx="0">
                  <c:v>0.77777777777777779</c:v>
                </c:pt>
                <c:pt idx="1">
                  <c:v>0.66666666666666663</c:v>
                </c:pt>
                <c:pt idx="2">
                  <c:v>0.75</c:v>
                </c:pt>
                <c:pt idx="3">
                  <c:v>0.67261904761904767</c:v>
                </c:pt>
                <c:pt idx="4" formatCode="0.00">
                  <c:v>0.61111111111111116</c:v>
                </c:pt>
                <c:pt idx="5" formatCode="0.00">
                  <c:v>0.54285714285714282</c:v>
                </c:pt>
              </c:numCache>
            </c:numRef>
          </c:val>
          <c:smooth val="0"/>
          <c:extLst>
            <c:ext xmlns:c16="http://schemas.microsoft.com/office/drawing/2014/chart" uri="{C3380CC4-5D6E-409C-BE32-E72D297353CC}">
              <c16:uniqueId val="{00000002-BAB4-9F4E-9E64-CA87414E944B}"/>
            </c:ext>
          </c:extLst>
        </c:ser>
        <c:ser>
          <c:idx val="3"/>
          <c:order val="3"/>
          <c:tx>
            <c:strRef>
              <c:f>'Historical Data'!$O$94</c:f>
              <c:strCache>
                <c:ptCount val="1"/>
                <c:pt idx="0">
                  <c:v>ROK </c:v>
                </c:pt>
              </c:strCache>
            </c:strRef>
          </c:tx>
          <c:spPr>
            <a:ln w="28575" cap="rnd">
              <a:solidFill>
                <a:schemeClr val="accent4"/>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Data'!$O$95:$O$100</c:f>
              <c:numCache>
                <c:formatCode>0.000</c:formatCode>
                <c:ptCount val="6"/>
                <c:pt idx="0">
                  <c:v>0.92307692307692313</c:v>
                </c:pt>
                <c:pt idx="1">
                  <c:v>0.97435897435897434</c:v>
                </c:pt>
                <c:pt idx="2">
                  <c:v>0.97435897435897434</c:v>
                </c:pt>
                <c:pt idx="3">
                  <c:v>0.89743589743589747</c:v>
                </c:pt>
                <c:pt idx="4" formatCode="0.00">
                  <c:v>0.92307692307692313</c:v>
                </c:pt>
                <c:pt idx="5" formatCode="0.00">
                  <c:v>0.92307692307692313</c:v>
                </c:pt>
              </c:numCache>
            </c:numRef>
          </c:val>
          <c:smooth val="0"/>
          <c:extLst>
            <c:ext xmlns:c16="http://schemas.microsoft.com/office/drawing/2014/chart" uri="{C3380CC4-5D6E-409C-BE32-E72D297353CC}">
              <c16:uniqueId val="{00000003-BAB4-9F4E-9E64-CA87414E944B}"/>
            </c:ext>
          </c:extLst>
        </c:ser>
        <c:ser>
          <c:idx val="4"/>
          <c:order val="4"/>
          <c:tx>
            <c:strRef>
              <c:f>'Historical Data'!$P$94</c:f>
              <c:strCache>
                <c:ptCount val="1"/>
                <c:pt idx="0">
                  <c:v>Russia </c:v>
                </c:pt>
              </c:strCache>
            </c:strRef>
          </c:tx>
          <c:spPr>
            <a:ln w="28575" cap="rnd">
              <a:solidFill>
                <a:schemeClr val="accent5"/>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Data'!$P$95:$P$100</c:f>
              <c:numCache>
                <c:formatCode>0.000</c:formatCode>
                <c:ptCount val="6"/>
                <c:pt idx="0">
                  <c:v>0.3611111111111111</c:v>
                </c:pt>
                <c:pt idx="1">
                  <c:v>0.3611111111111111</c:v>
                </c:pt>
                <c:pt idx="2">
                  <c:v>0.61111111111111116</c:v>
                </c:pt>
                <c:pt idx="3">
                  <c:v>0.37301587301587308</c:v>
                </c:pt>
                <c:pt idx="4" formatCode="0.00">
                  <c:v>0.55555555555555558</c:v>
                </c:pt>
                <c:pt idx="5" formatCode="0.00">
                  <c:v>0.5714285714285714</c:v>
                </c:pt>
              </c:numCache>
            </c:numRef>
          </c:val>
          <c:smooth val="0"/>
          <c:extLst>
            <c:ext xmlns:c16="http://schemas.microsoft.com/office/drawing/2014/chart" uri="{C3380CC4-5D6E-409C-BE32-E72D297353CC}">
              <c16:uniqueId val="{00000004-BAB4-9F4E-9E64-CA87414E944B}"/>
            </c:ext>
          </c:extLst>
        </c:ser>
        <c:ser>
          <c:idx val="5"/>
          <c:order val="5"/>
          <c:tx>
            <c:strRef>
              <c:f>'Historical Data'!$Q$94</c:f>
              <c:strCache>
                <c:ptCount val="1"/>
                <c:pt idx="0">
                  <c:v>USA </c:v>
                </c:pt>
              </c:strCache>
            </c:strRef>
          </c:tx>
          <c:spPr>
            <a:ln w="28575" cap="rnd">
              <a:solidFill>
                <a:schemeClr val="accent6"/>
              </a:solidFill>
              <a:round/>
            </a:ln>
            <a:effectLst/>
          </c:spPr>
          <c:marker>
            <c:symbol val="none"/>
          </c:marker>
          <c:cat>
            <c:numRef>
              <c:f>'Historical Data'!$K$95:$K$100</c:f>
              <c:numCache>
                <c:formatCode>General</c:formatCode>
                <c:ptCount val="6"/>
                <c:pt idx="0">
                  <c:v>2010</c:v>
                </c:pt>
                <c:pt idx="1">
                  <c:v>2011</c:v>
                </c:pt>
                <c:pt idx="2">
                  <c:v>2012</c:v>
                </c:pt>
                <c:pt idx="3">
                  <c:v>2014</c:v>
                </c:pt>
                <c:pt idx="4">
                  <c:v>2018</c:v>
                </c:pt>
                <c:pt idx="5">
                  <c:v>2020</c:v>
                </c:pt>
              </c:numCache>
            </c:numRef>
          </c:cat>
          <c:val>
            <c:numRef>
              <c:f>'Historical Data'!$Q$95:$Q$100</c:f>
              <c:numCache>
                <c:formatCode>0.000</c:formatCode>
                <c:ptCount val="6"/>
                <c:pt idx="0">
                  <c:v>0.5</c:v>
                </c:pt>
                <c:pt idx="1">
                  <c:v>0.5</c:v>
                </c:pt>
                <c:pt idx="2">
                  <c:v>0.88888888888888884</c:v>
                </c:pt>
                <c:pt idx="3">
                  <c:v>0.90575396825396814</c:v>
                </c:pt>
                <c:pt idx="4" formatCode="0.00">
                  <c:v>0.23076923076923078</c:v>
                </c:pt>
                <c:pt idx="5" formatCode="0.00">
                  <c:v>0.62857142857142856</c:v>
                </c:pt>
              </c:numCache>
            </c:numRef>
          </c:val>
          <c:smooth val="0"/>
          <c:extLst>
            <c:ext xmlns:c16="http://schemas.microsoft.com/office/drawing/2014/chart" uri="{C3380CC4-5D6E-409C-BE32-E72D297353CC}">
              <c16:uniqueId val="{00000005-BAB4-9F4E-9E64-CA87414E944B}"/>
            </c:ext>
          </c:extLst>
        </c:ser>
        <c:dLbls>
          <c:showLegendKey val="0"/>
          <c:showVal val="0"/>
          <c:showCatName val="0"/>
          <c:showSerName val="0"/>
          <c:showPercent val="0"/>
          <c:showBubbleSize val="0"/>
        </c:dLbls>
        <c:smooth val="0"/>
        <c:axId val="350244351"/>
        <c:axId val="343991711"/>
      </c:lineChart>
      <c:catAx>
        <c:axId val="3502443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3991711"/>
        <c:crosses val="autoZero"/>
        <c:auto val="1"/>
        <c:lblAlgn val="ctr"/>
        <c:lblOffset val="100"/>
        <c:noMultiLvlLbl val="0"/>
      </c:catAx>
      <c:valAx>
        <c:axId val="343991711"/>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2443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Cyberspace</a:t>
            </a:r>
          </a:p>
        </c:rich>
      </c:tx>
      <c:layout>
        <c:manualLayout>
          <c:xMode val="edge"/>
          <c:yMode val="edge"/>
          <c:x val="0.47615966754155731"/>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Data'!$L$105</c:f>
              <c:strCache>
                <c:ptCount val="1"/>
                <c:pt idx="0">
                  <c:v>DPRK </c:v>
                </c:pt>
              </c:strCache>
            </c:strRef>
          </c:tx>
          <c:spPr>
            <a:ln w="28575" cap="rnd">
              <a:solidFill>
                <a:schemeClr val="accent1"/>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Data'!$L$106:$L$111</c:f>
              <c:numCache>
                <c:formatCode>0.000</c:formatCode>
                <c:ptCount val="6"/>
                <c:pt idx="0">
                  <c:v>0</c:v>
                </c:pt>
                <c:pt idx="1">
                  <c:v>0</c:v>
                </c:pt>
                <c:pt idx="2">
                  <c:v>0</c:v>
                </c:pt>
                <c:pt idx="3">
                  <c:v>0</c:v>
                </c:pt>
                <c:pt idx="4" formatCode="0.00">
                  <c:v>0</c:v>
                </c:pt>
                <c:pt idx="5" formatCode="0.00">
                  <c:v>0</c:v>
                </c:pt>
              </c:numCache>
            </c:numRef>
          </c:val>
          <c:smooth val="0"/>
          <c:extLst>
            <c:ext xmlns:c16="http://schemas.microsoft.com/office/drawing/2014/chart" uri="{C3380CC4-5D6E-409C-BE32-E72D297353CC}">
              <c16:uniqueId val="{00000000-A517-2747-A7B9-A288E760B332}"/>
            </c:ext>
          </c:extLst>
        </c:ser>
        <c:ser>
          <c:idx val="1"/>
          <c:order val="1"/>
          <c:tx>
            <c:strRef>
              <c:f>'Historical Data'!$M$105</c:f>
              <c:strCache>
                <c:ptCount val="1"/>
                <c:pt idx="0">
                  <c:v>Japan </c:v>
                </c:pt>
              </c:strCache>
            </c:strRef>
          </c:tx>
          <c:spPr>
            <a:ln w="28575" cap="rnd">
              <a:solidFill>
                <a:schemeClr val="accent2"/>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Data'!$M$106:$M$111</c:f>
              <c:numCache>
                <c:formatCode>0.000</c:formatCode>
                <c:ptCount val="6"/>
                <c:pt idx="0">
                  <c:v>0</c:v>
                </c:pt>
                <c:pt idx="1">
                  <c:v>0.53191489361702127</c:v>
                </c:pt>
                <c:pt idx="2">
                  <c:v>0.85106382978723405</c:v>
                </c:pt>
                <c:pt idx="3">
                  <c:v>0.73809523809523814</c:v>
                </c:pt>
                <c:pt idx="4" formatCode="0.00">
                  <c:v>0.76190476190476186</c:v>
                </c:pt>
                <c:pt idx="5" formatCode="0.00">
                  <c:v>0.83333333333333337</c:v>
                </c:pt>
              </c:numCache>
            </c:numRef>
          </c:val>
          <c:smooth val="0"/>
          <c:extLst>
            <c:ext xmlns:c16="http://schemas.microsoft.com/office/drawing/2014/chart" uri="{C3380CC4-5D6E-409C-BE32-E72D297353CC}">
              <c16:uniqueId val="{00000001-A517-2747-A7B9-A288E760B332}"/>
            </c:ext>
          </c:extLst>
        </c:ser>
        <c:ser>
          <c:idx val="2"/>
          <c:order val="2"/>
          <c:tx>
            <c:strRef>
              <c:f>'Historical Data'!$N$105</c:f>
              <c:strCache>
                <c:ptCount val="1"/>
                <c:pt idx="0">
                  <c:v>PRC </c:v>
                </c:pt>
              </c:strCache>
            </c:strRef>
          </c:tx>
          <c:spPr>
            <a:ln w="28575" cap="rnd">
              <a:solidFill>
                <a:schemeClr val="accent3"/>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Data'!$N$106:$N$111</c:f>
              <c:numCache>
                <c:formatCode>0.000</c:formatCode>
                <c:ptCount val="6"/>
                <c:pt idx="0">
                  <c:v>0</c:v>
                </c:pt>
                <c:pt idx="1">
                  <c:v>0.19148936170212766</c:v>
                </c:pt>
                <c:pt idx="2">
                  <c:v>0.40425531914893614</c:v>
                </c:pt>
                <c:pt idx="3">
                  <c:v>0.29761904761904762</c:v>
                </c:pt>
                <c:pt idx="4" formatCode="0.00">
                  <c:v>0.51190476190476186</c:v>
                </c:pt>
                <c:pt idx="5" formatCode="0.00">
                  <c:v>0.45238095238095238</c:v>
                </c:pt>
              </c:numCache>
            </c:numRef>
          </c:val>
          <c:smooth val="0"/>
          <c:extLst>
            <c:ext xmlns:c16="http://schemas.microsoft.com/office/drawing/2014/chart" uri="{C3380CC4-5D6E-409C-BE32-E72D297353CC}">
              <c16:uniqueId val="{00000002-A517-2747-A7B9-A288E760B332}"/>
            </c:ext>
          </c:extLst>
        </c:ser>
        <c:ser>
          <c:idx val="3"/>
          <c:order val="3"/>
          <c:tx>
            <c:strRef>
              <c:f>'Historical Data'!$O$105</c:f>
              <c:strCache>
                <c:ptCount val="1"/>
                <c:pt idx="0">
                  <c:v>ROK </c:v>
                </c:pt>
              </c:strCache>
            </c:strRef>
          </c:tx>
          <c:spPr>
            <a:ln w="28575" cap="rnd">
              <a:solidFill>
                <a:schemeClr val="accent4"/>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Data'!$O$106:$O$111</c:f>
              <c:numCache>
                <c:formatCode>0.000</c:formatCode>
                <c:ptCount val="6"/>
                <c:pt idx="0">
                  <c:v>0</c:v>
                </c:pt>
                <c:pt idx="1">
                  <c:v>0.46808510638297873</c:v>
                </c:pt>
                <c:pt idx="2">
                  <c:v>0.46808510638297873</c:v>
                </c:pt>
                <c:pt idx="3">
                  <c:v>0.42857142857142855</c:v>
                </c:pt>
                <c:pt idx="4" formatCode="0.00">
                  <c:v>0.5</c:v>
                </c:pt>
                <c:pt idx="5" formatCode="0.00">
                  <c:v>0.5</c:v>
                </c:pt>
              </c:numCache>
            </c:numRef>
          </c:val>
          <c:smooth val="0"/>
          <c:extLst>
            <c:ext xmlns:c16="http://schemas.microsoft.com/office/drawing/2014/chart" uri="{C3380CC4-5D6E-409C-BE32-E72D297353CC}">
              <c16:uniqueId val="{00000003-A517-2747-A7B9-A288E760B332}"/>
            </c:ext>
          </c:extLst>
        </c:ser>
        <c:ser>
          <c:idx val="4"/>
          <c:order val="4"/>
          <c:tx>
            <c:strRef>
              <c:f>'Historical Data'!$P$105</c:f>
              <c:strCache>
                <c:ptCount val="1"/>
                <c:pt idx="0">
                  <c:v>Russia </c:v>
                </c:pt>
              </c:strCache>
            </c:strRef>
          </c:tx>
          <c:spPr>
            <a:ln w="28575" cap="rnd">
              <a:solidFill>
                <a:schemeClr val="accent5"/>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Data'!$P$106:$P$111</c:f>
              <c:numCache>
                <c:formatCode>0.000</c:formatCode>
                <c:ptCount val="6"/>
                <c:pt idx="0">
                  <c:v>0</c:v>
                </c:pt>
                <c:pt idx="1">
                  <c:v>0.25531914893617019</c:v>
                </c:pt>
                <c:pt idx="2">
                  <c:v>0.25531914893617019</c:v>
                </c:pt>
                <c:pt idx="3">
                  <c:v>0.22619047619047619</c:v>
                </c:pt>
                <c:pt idx="4" formatCode="0.00">
                  <c:v>0.33333333333333331</c:v>
                </c:pt>
                <c:pt idx="5" formatCode="0.00">
                  <c:v>0.33333333333333331</c:v>
                </c:pt>
              </c:numCache>
            </c:numRef>
          </c:val>
          <c:smooth val="0"/>
          <c:extLst>
            <c:ext xmlns:c16="http://schemas.microsoft.com/office/drawing/2014/chart" uri="{C3380CC4-5D6E-409C-BE32-E72D297353CC}">
              <c16:uniqueId val="{00000004-A517-2747-A7B9-A288E760B332}"/>
            </c:ext>
          </c:extLst>
        </c:ser>
        <c:ser>
          <c:idx val="5"/>
          <c:order val="5"/>
          <c:tx>
            <c:strRef>
              <c:f>'Historical Data'!$Q$105</c:f>
              <c:strCache>
                <c:ptCount val="1"/>
                <c:pt idx="0">
                  <c:v>USA </c:v>
                </c:pt>
              </c:strCache>
            </c:strRef>
          </c:tx>
          <c:spPr>
            <a:ln w="28575" cap="rnd">
              <a:solidFill>
                <a:schemeClr val="accent6"/>
              </a:solidFill>
              <a:round/>
            </a:ln>
            <a:effectLst/>
          </c:spPr>
          <c:marker>
            <c:symbol val="none"/>
          </c:marker>
          <c:cat>
            <c:numRef>
              <c:f>'Historical Data'!$K$106:$K$111</c:f>
              <c:numCache>
                <c:formatCode>General</c:formatCode>
                <c:ptCount val="6"/>
                <c:pt idx="0">
                  <c:v>2010</c:v>
                </c:pt>
                <c:pt idx="1">
                  <c:v>2011</c:v>
                </c:pt>
                <c:pt idx="2">
                  <c:v>2012</c:v>
                </c:pt>
                <c:pt idx="3">
                  <c:v>2014</c:v>
                </c:pt>
                <c:pt idx="4">
                  <c:v>2018</c:v>
                </c:pt>
                <c:pt idx="5">
                  <c:v>2020</c:v>
                </c:pt>
              </c:numCache>
            </c:numRef>
          </c:cat>
          <c:val>
            <c:numRef>
              <c:f>'Historical Data'!$Q$106:$Q$111</c:f>
              <c:numCache>
                <c:formatCode>0.000</c:formatCode>
                <c:ptCount val="6"/>
                <c:pt idx="0">
                  <c:v>0</c:v>
                </c:pt>
                <c:pt idx="1">
                  <c:v>0.63829787234042556</c:v>
                </c:pt>
                <c:pt idx="2">
                  <c:v>0.68085106382978722</c:v>
                </c:pt>
                <c:pt idx="3">
                  <c:v>0.6607142857142857</c:v>
                </c:pt>
                <c:pt idx="4" formatCode="0.00">
                  <c:v>0.90476190476190477</c:v>
                </c:pt>
                <c:pt idx="5" formatCode="0.00">
                  <c:v>0.90476190476190477</c:v>
                </c:pt>
              </c:numCache>
            </c:numRef>
          </c:val>
          <c:smooth val="0"/>
          <c:extLst>
            <c:ext xmlns:c16="http://schemas.microsoft.com/office/drawing/2014/chart" uri="{C3380CC4-5D6E-409C-BE32-E72D297353CC}">
              <c16:uniqueId val="{00000005-A517-2747-A7B9-A288E760B332}"/>
            </c:ext>
          </c:extLst>
        </c:ser>
        <c:dLbls>
          <c:showLegendKey val="0"/>
          <c:showVal val="0"/>
          <c:showCatName val="0"/>
          <c:showSerName val="0"/>
          <c:showPercent val="0"/>
          <c:showBubbleSize val="0"/>
        </c:dLbls>
        <c:smooth val="0"/>
        <c:axId val="302942783"/>
        <c:axId val="214841823"/>
      </c:lineChart>
      <c:catAx>
        <c:axId val="3029427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841823"/>
        <c:crosses val="autoZero"/>
        <c:auto val="1"/>
        <c:lblAlgn val="ctr"/>
        <c:lblOffset val="100"/>
        <c:noMultiLvlLbl val="0"/>
      </c:catAx>
      <c:valAx>
        <c:axId val="214841823"/>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29427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'Historical Data'!$L$116</c:f>
              <c:strCache>
                <c:ptCount val="1"/>
                <c:pt idx="0">
                  <c:v>DPRK </c:v>
                </c:pt>
              </c:strCache>
            </c:strRef>
          </c:tx>
          <c:spPr>
            <a:ln w="28575" cap="rnd">
              <a:solidFill>
                <a:schemeClr val="accent1"/>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Data'!$L$117:$L$122</c:f>
              <c:numCache>
                <c:formatCode>0.000</c:formatCode>
                <c:ptCount val="6"/>
                <c:pt idx="0">
                  <c:v>3.0684065931925186E-3</c:v>
                </c:pt>
                <c:pt idx="1">
                  <c:v>2.4615384613667249E-4</c:v>
                </c:pt>
                <c:pt idx="2">
                  <c:v>7.3089622641509422E-4</c:v>
                </c:pt>
                <c:pt idx="3">
                  <c:v>6.1610148401378198E-3</c:v>
                </c:pt>
                <c:pt idx="4">
                  <c:v>1.2061965811965818E-2</c:v>
                </c:pt>
                <c:pt idx="5">
                  <c:v>1.5149572649572656E-2</c:v>
                </c:pt>
              </c:numCache>
            </c:numRef>
          </c:val>
          <c:smooth val="0"/>
          <c:extLst>
            <c:ext xmlns:c16="http://schemas.microsoft.com/office/drawing/2014/chart" uri="{C3380CC4-5D6E-409C-BE32-E72D297353CC}">
              <c16:uniqueId val="{00000000-6E51-964B-87A2-5AF2E5E2558C}"/>
            </c:ext>
          </c:extLst>
        </c:ser>
        <c:ser>
          <c:idx val="1"/>
          <c:order val="1"/>
          <c:tx>
            <c:strRef>
              <c:f>'Historical Data'!$M$116</c:f>
              <c:strCache>
                <c:ptCount val="1"/>
                <c:pt idx="0">
                  <c:v>Japan </c:v>
                </c:pt>
              </c:strCache>
            </c:strRef>
          </c:tx>
          <c:spPr>
            <a:ln w="28575" cap="rnd">
              <a:solidFill>
                <a:schemeClr val="accent2"/>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Data'!$M$117:$M$122</c:f>
              <c:numCache>
                <c:formatCode>0.000</c:formatCode>
                <c:ptCount val="6"/>
                <c:pt idx="0">
                  <c:v>0.82434051946971743</c:v>
                </c:pt>
                <c:pt idx="1">
                  <c:v>0.79305237758601943</c:v>
                </c:pt>
                <c:pt idx="2">
                  <c:v>0.82286887731328029</c:v>
                </c:pt>
                <c:pt idx="3">
                  <c:v>0.78300457194494499</c:v>
                </c:pt>
                <c:pt idx="4">
                  <c:v>0.77486941558441547</c:v>
                </c:pt>
                <c:pt idx="5">
                  <c:v>0.785751608946609</c:v>
                </c:pt>
              </c:numCache>
            </c:numRef>
          </c:val>
          <c:smooth val="0"/>
          <c:extLst>
            <c:ext xmlns:c16="http://schemas.microsoft.com/office/drawing/2014/chart" uri="{C3380CC4-5D6E-409C-BE32-E72D297353CC}">
              <c16:uniqueId val="{00000001-6E51-964B-87A2-5AF2E5E2558C}"/>
            </c:ext>
          </c:extLst>
        </c:ser>
        <c:ser>
          <c:idx val="2"/>
          <c:order val="2"/>
          <c:tx>
            <c:strRef>
              <c:f>'Historical Data'!$N$116</c:f>
              <c:strCache>
                <c:ptCount val="1"/>
                <c:pt idx="0">
                  <c:v>PRC </c:v>
                </c:pt>
              </c:strCache>
            </c:strRef>
          </c:tx>
          <c:spPr>
            <a:ln w="28575" cap="rnd">
              <a:solidFill>
                <a:schemeClr val="accent3"/>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Data'!$N$117:$N$122</c:f>
              <c:numCache>
                <c:formatCode>0.000</c:formatCode>
                <c:ptCount val="6"/>
                <c:pt idx="0">
                  <c:v>0.44303307074099407</c:v>
                </c:pt>
                <c:pt idx="1">
                  <c:v>0.3527732844941277</c:v>
                </c:pt>
                <c:pt idx="2">
                  <c:v>0.39266609879376074</c:v>
                </c:pt>
                <c:pt idx="3">
                  <c:v>0.40850338869887504</c:v>
                </c:pt>
                <c:pt idx="4">
                  <c:v>0.3606688522588522</c:v>
                </c:pt>
                <c:pt idx="5">
                  <c:v>0.38835487512487515</c:v>
                </c:pt>
              </c:numCache>
            </c:numRef>
          </c:val>
          <c:smooth val="0"/>
          <c:extLst>
            <c:ext xmlns:c16="http://schemas.microsoft.com/office/drawing/2014/chart" uri="{C3380CC4-5D6E-409C-BE32-E72D297353CC}">
              <c16:uniqueId val="{00000002-6E51-964B-87A2-5AF2E5E2558C}"/>
            </c:ext>
          </c:extLst>
        </c:ser>
        <c:ser>
          <c:idx val="3"/>
          <c:order val="3"/>
          <c:tx>
            <c:strRef>
              <c:f>'Historical Data'!$O$116</c:f>
              <c:strCache>
                <c:ptCount val="1"/>
                <c:pt idx="0">
                  <c:v>ROK </c:v>
                </c:pt>
              </c:strCache>
            </c:strRef>
          </c:tx>
          <c:spPr>
            <a:ln w="28575" cap="rnd">
              <a:solidFill>
                <a:schemeClr val="accent4"/>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Data'!$O$117:$O$122</c:f>
              <c:numCache>
                <c:formatCode>0.000</c:formatCode>
                <c:ptCount val="6"/>
                <c:pt idx="0">
                  <c:v>0.80301719234529501</c:v>
                </c:pt>
                <c:pt idx="1">
                  <c:v>0.75545221361830417</c:v>
                </c:pt>
                <c:pt idx="2">
                  <c:v>0.75087445806355446</c:v>
                </c:pt>
                <c:pt idx="3">
                  <c:v>0.69636005619994168</c:v>
                </c:pt>
                <c:pt idx="4">
                  <c:v>0.67597293040293027</c:v>
                </c:pt>
                <c:pt idx="5">
                  <c:v>0.74929792429792419</c:v>
                </c:pt>
              </c:numCache>
            </c:numRef>
          </c:val>
          <c:smooth val="0"/>
          <c:extLst>
            <c:ext xmlns:c16="http://schemas.microsoft.com/office/drawing/2014/chart" uri="{C3380CC4-5D6E-409C-BE32-E72D297353CC}">
              <c16:uniqueId val="{00000003-6E51-964B-87A2-5AF2E5E2558C}"/>
            </c:ext>
          </c:extLst>
        </c:ser>
        <c:ser>
          <c:idx val="4"/>
          <c:order val="4"/>
          <c:tx>
            <c:strRef>
              <c:f>'Historical Data'!$P$116</c:f>
              <c:strCache>
                <c:ptCount val="1"/>
                <c:pt idx="0">
                  <c:v>Russia </c:v>
                </c:pt>
              </c:strCache>
            </c:strRef>
          </c:tx>
          <c:spPr>
            <a:ln w="28575" cap="rnd">
              <a:solidFill>
                <a:schemeClr val="accent5"/>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Data'!$P$117:$P$122</c:f>
              <c:numCache>
                <c:formatCode>0.000</c:formatCode>
                <c:ptCount val="6"/>
                <c:pt idx="0">
                  <c:v>0.47051204783948963</c:v>
                </c:pt>
                <c:pt idx="1">
                  <c:v>0.49298163140655332</c:v>
                </c:pt>
                <c:pt idx="2">
                  <c:v>0.55581905608849536</c:v>
                </c:pt>
                <c:pt idx="3">
                  <c:v>0.48312997355592135</c:v>
                </c:pt>
                <c:pt idx="4">
                  <c:v>0.52617790494830818</c:v>
                </c:pt>
                <c:pt idx="5">
                  <c:v>0.54515275337826941</c:v>
                </c:pt>
              </c:numCache>
            </c:numRef>
          </c:val>
          <c:smooth val="0"/>
          <c:extLst>
            <c:ext xmlns:c16="http://schemas.microsoft.com/office/drawing/2014/chart" uri="{C3380CC4-5D6E-409C-BE32-E72D297353CC}">
              <c16:uniqueId val="{00000004-6E51-964B-87A2-5AF2E5E2558C}"/>
            </c:ext>
          </c:extLst>
        </c:ser>
        <c:ser>
          <c:idx val="5"/>
          <c:order val="5"/>
          <c:tx>
            <c:strRef>
              <c:f>'Historical Data'!$Q$116</c:f>
              <c:strCache>
                <c:ptCount val="1"/>
                <c:pt idx="0">
                  <c:v>USA </c:v>
                </c:pt>
              </c:strCache>
            </c:strRef>
          </c:tx>
          <c:spPr>
            <a:ln w="28575" cap="rnd">
              <a:solidFill>
                <a:schemeClr val="accent6"/>
              </a:solidFill>
              <a:round/>
            </a:ln>
            <a:effectLst/>
          </c:spPr>
          <c:marker>
            <c:symbol val="none"/>
          </c:marker>
          <c:cat>
            <c:numRef>
              <c:f>'Historical Data'!$K$117:$K$122</c:f>
              <c:numCache>
                <c:formatCode>General</c:formatCode>
                <c:ptCount val="6"/>
                <c:pt idx="0">
                  <c:v>2010</c:v>
                </c:pt>
                <c:pt idx="1">
                  <c:v>2011</c:v>
                </c:pt>
                <c:pt idx="2">
                  <c:v>2012</c:v>
                </c:pt>
                <c:pt idx="3">
                  <c:v>2014</c:v>
                </c:pt>
                <c:pt idx="4">
                  <c:v>2018</c:v>
                </c:pt>
                <c:pt idx="5">
                  <c:v>2020</c:v>
                </c:pt>
              </c:numCache>
            </c:numRef>
          </c:cat>
          <c:val>
            <c:numRef>
              <c:f>'Historical Data'!$Q$117:$Q$122</c:f>
              <c:numCache>
                <c:formatCode>0.000</c:formatCode>
                <c:ptCount val="6"/>
                <c:pt idx="0">
                  <c:v>0.76837210837487413</c:v>
                </c:pt>
                <c:pt idx="1">
                  <c:v>0.75293689363580496</c:v>
                </c:pt>
                <c:pt idx="2">
                  <c:v>0.81684952934475519</c:v>
                </c:pt>
                <c:pt idx="3">
                  <c:v>0.78192004686463812</c:v>
                </c:pt>
                <c:pt idx="4">
                  <c:v>0.71920059718059715</c:v>
                </c:pt>
                <c:pt idx="5">
                  <c:v>0.7632994494394495</c:v>
                </c:pt>
              </c:numCache>
            </c:numRef>
          </c:val>
          <c:smooth val="0"/>
          <c:extLst>
            <c:ext xmlns:c16="http://schemas.microsoft.com/office/drawing/2014/chart" uri="{C3380CC4-5D6E-409C-BE32-E72D297353CC}">
              <c16:uniqueId val="{00000005-6E51-964B-87A2-5AF2E5E2558C}"/>
            </c:ext>
          </c:extLst>
        </c:ser>
        <c:dLbls>
          <c:showLegendKey val="0"/>
          <c:showVal val="0"/>
          <c:showCatName val="0"/>
          <c:showSerName val="0"/>
          <c:showPercent val="0"/>
          <c:showBubbleSize val="0"/>
        </c:dLbls>
        <c:smooth val="0"/>
        <c:axId val="351496079"/>
        <c:axId val="351711775"/>
      </c:lineChart>
      <c:catAx>
        <c:axId val="351496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711775"/>
        <c:crosses val="autoZero"/>
        <c:auto val="1"/>
        <c:lblAlgn val="ctr"/>
        <c:lblOffset val="100"/>
        <c:noMultiLvlLbl val="0"/>
      </c:catAx>
      <c:valAx>
        <c:axId val="35171177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1496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1.jpeg"/><Relationship Id="rId6" Type="http://schemas.openxmlformats.org/officeDocument/2006/relationships/chart" Target="../charts/chart5.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18636</xdr:colOff>
      <xdr:row>21</xdr:row>
      <xdr:rowOff>28575</xdr:rowOff>
    </xdr:from>
    <xdr:to>
      <xdr:col>13</xdr:col>
      <xdr:colOff>378459</xdr:colOff>
      <xdr:row>28</xdr:row>
      <xdr:rowOff>163195</xdr:rowOff>
    </xdr:to>
    <xdr:pic>
      <xdr:nvPicPr>
        <xdr:cNvPr id="4" name="Picture 2" descr="DTP 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62286" y="4514850"/>
          <a:ext cx="1540923" cy="1468120"/>
        </a:xfrm>
        <a:prstGeom prst="rect">
          <a:avLst/>
        </a:prstGeom>
        <a:noFill/>
      </xdr:spPr>
    </xdr:pic>
    <xdr:clientData/>
  </xdr:twoCellAnchor>
  <xdr:twoCellAnchor editAs="oneCell">
    <xdr:from>
      <xdr:col>17</xdr:col>
      <xdr:colOff>109636</xdr:colOff>
      <xdr:row>0</xdr:row>
      <xdr:rowOff>161925</xdr:rowOff>
    </xdr:from>
    <xdr:to>
      <xdr:col>18</xdr:col>
      <xdr:colOff>523875</xdr:colOff>
      <xdr:row>0</xdr:row>
      <xdr:rowOff>571500</xdr:rowOff>
    </xdr:to>
    <xdr:pic>
      <xdr:nvPicPr>
        <xdr:cNvPr id="5" name="il_fi" descr="http://upload.wikimedia.org/wikipedia/commons/f/fb/IGCC-logo-master-small-RGB.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863236" y="161925"/>
          <a:ext cx="1004789" cy="409575"/>
        </a:xfrm>
        <a:prstGeom prst="rect">
          <a:avLst/>
        </a:prstGeom>
        <a:noFill/>
      </xdr:spPr>
    </xdr:pic>
    <xdr:clientData/>
  </xdr:twoCellAnchor>
  <xdr:twoCellAnchor>
    <xdr:from>
      <xdr:col>0</xdr:col>
      <xdr:colOff>465455</xdr:colOff>
      <xdr:row>0</xdr:row>
      <xdr:rowOff>139701</xdr:rowOff>
    </xdr:from>
    <xdr:to>
      <xdr:col>11</xdr:col>
      <xdr:colOff>657225</xdr:colOff>
      <xdr:row>0</xdr:row>
      <xdr:rowOff>539750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65455" y="139701"/>
          <a:ext cx="7443470" cy="40004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000" b="0">
              <a:solidFill>
                <a:schemeClr val="accent5">
                  <a:lumMod val="75000"/>
                </a:schemeClr>
              </a:solidFill>
              <a:latin typeface="+mn-lt"/>
            </a:rPr>
            <a:t>2020-2021 Northeast Asia </a:t>
          </a:r>
          <a:r>
            <a:rPr lang="en-US" sz="2000" b="0">
              <a:solidFill>
                <a:srgbClr val="7030A0"/>
              </a:solidFill>
              <a:latin typeface="+mn-lt"/>
            </a:rPr>
            <a:t>Defense Transparency Index</a:t>
          </a:r>
        </a:p>
      </xdr:txBody>
    </xdr:sp>
    <xdr:clientData/>
  </xdr:twoCellAnchor>
  <xdr:twoCellAnchor>
    <xdr:from>
      <xdr:col>0</xdr:col>
      <xdr:colOff>457199</xdr:colOff>
      <xdr:row>0</xdr:row>
      <xdr:rowOff>619124</xdr:rowOff>
    </xdr:from>
    <xdr:to>
      <xdr:col>18</xdr:col>
      <xdr:colOff>533400</xdr:colOff>
      <xdr:row>30</xdr:row>
      <xdr:rowOff>76199</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57199" y="619124"/>
          <a:ext cx="10420351" cy="5724525"/>
        </a:xfrm>
        <a:prstGeom prst="rect">
          <a:avLst/>
        </a:prstGeom>
        <a:solidFill>
          <a:schemeClr val="bg2"/>
        </a:solidFill>
        <a:ln w="12700"/>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algn="l" defTabSz="365760">
            <a:spcBef>
              <a:spcPts val="600"/>
            </a:spcBef>
            <a:spcAft>
              <a:spcPts val="600"/>
            </a:spcAft>
            <a:tabLst>
              <a:tab pos="0" algn="l"/>
            </a:tabLst>
          </a:pPr>
          <a:r>
            <a:rPr lang="en-US" sz="1200">
              <a:solidFill>
                <a:schemeClr val="dk1"/>
              </a:solidFill>
              <a:latin typeface="+mn-lt"/>
              <a:ea typeface="+mn-ea"/>
              <a:cs typeface="+mn-cs"/>
            </a:rPr>
            <a:t>		The Defense Transparency Index (DTI) represents the efforts of the Institute on Global Conflict and Cooperation (IGCC) to measure transparency in defense activities in Northeast Asia, as part of the Institute’s Northeast Asia Defense Transparency Project. This year’s edition of the Index was prepared for the 2021 Defense Information Sharing Workshop, held virtually on February 3rd, 2021 and part of the Northeast Asia Cooperation Dialogue (NEACD), a multilateral “track II” forum involving foreign ministry officials, defense ministry officials, military officers, and academics from China, Russia, North and South Korea, Japan, and the United States. </a:t>
          </a:r>
        </a:p>
        <a:p>
          <a:pPr marL="0" algn="l" defTabSz="365760">
            <a:spcBef>
              <a:spcPts val="0"/>
            </a:spcBef>
            <a:spcAft>
              <a:spcPts val="600"/>
            </a:spcAft>
            <a:tabLst>
              <a:tab pos="0" algn="l"/>
            </a:tabLst>
          </a:pPr>
          <a:r>
            <a:rPr lang="en-US" sz="1200">
              <a:solidFill>
                <a:schemeClr val="dk1"/>
              </a:solidFill>
              <a:latin typeface="+mn-lt"/>
              <a:ea typeface="+mn-ea"/>
              <a:cs typeface="+mn-cs"/>
            </a:rPr>
            <a:t>		The DTI is presented here in spreadsheet form, containing in full the relevant indicators, subsections, variables, sources, formulas, weightings, and results of the Index during the four years of its existence (2010-2013). The following related components to the Index will be posted on</a:t>
          </a:r>
          <a:r>
            <a:rPr lang="en-US" sz="1200" baseline="0">
              <a:solidFill>
                <a:schemeClr val="dk1"/>
              </a:solidFill>
              <a:latin typeface="+mn-lt"/>
              <a:ea typeface="+mn-ea"/>
              <a:cs typeface="+mn-cs"/>
            </a:rPr>
            <a:t> our website</a:t>
          </a:r>
          <a:r>
            <a:rPr lang="en-US" sz="1200">
              <a:solidFill>
                <a:schemeClr val="dk1"/>
              </a:solidFill>
              <a:latin typeface="+mn-lt"/>
              <a:ea typeface="+mn-ea"/>
              <a:cs typeface="+mn-cs"/>
            </a:rPr>
            <a:t>:</a:t>
          </a:r>
          <a:r>
            <a:rPr lang="en-US" sz="1200" baseline="0">
              <a:solidFill>
                <a:schemeClr val="dk1"/>
              </a:solidFill>
              <a:latin typeface="+mn-lt"/>
              <a:ea typeface="+mn-ea"/>
              <a:cs typeface="+mn-cs"/>
            </a:rPr>
            <a:t> </a:t>
          </a:r>
          <a:r>
            <a:rPr lang="en-US" sz="1200">
              <a:solidFill>
                <a:schemeClr val="dk1"/>
              </a:solidFill>
              <a:latin typeface="+mn-lt"/>
              <a:ea typeface="+mn-ea"/>
              <a:cs typeface="+mn-cs"/>
            </a:rPr>
            <a:t>                                                                                              </a:t>
          </a:r>
        </a:p>
        <a:p>
          <a:pPr marL="0" lvl="0" algn="l" defTabSz="365760">
            <a:spcBef>
              <a:spcPts val="0"/>
            </a:spcBef>
            <a:spcAft>
              <a:spcPts val="0"/>
            </a:spcAft>
            <a:tabLst>
              <a:tab pos="0" algn="l"/>
            </a:tabLst>
          </a:pPr>
          <a:r>
            <a:rPr lang="en-US" sz="1200">
              <a:solidFill>
                <a:schemeClr val="dk1"/>
              </a:solidFill>
              <a:latin typeface="+mn-lt"/>
              <a:ea typeface="+mn-ea"/>
              <a:cs typeface="+mn-cs"/>
            </a:rPr>
            <a:t>		</a:t>
          </a:r>
          <a:r>
            <a:rPr lang="en-US" sz="1100">
              <a:solidFill>
                <a:schemeClr val="dk1"/>
              </a:solidFill>
              <a:latin typeface="+mn-lt"/>
              <a:ea typeface="+mn-ea"/>
              <a:cs typeface="+mn-cs"/>
            </a:rPr>
            <a:t>○ </a:t>
          </a:r>
          <a:r>
            <a:rPr lang="en-US" sz="1200">
              <a:solidFill>
                <a:schemeClr val="dk1"/>
              </a:solidFill>
              <a:latin typeface="+mn-lt"/>
              <a:ea typeface="+mn-ea"/>
              <a:cs typeface="+mn-cs"/>
            </a:rPr>
            <a:t> A White Paper covering the theory and methodology behind the Index, written in 2012 and revised this year</a:t>
          </a:r>
        </a:p>
        <a:p>
          <a:pPr marL="0" lvl="0" algn="l" defTabSz="365760">
            <a:spcBef>
              <a:spcPts val="0"/>
            </a:spcBef>
            <a:spcAft>
              <a:spcPts val="0"/>
            </a:spcAft>
            <a:tabLst>
              <a:tab pos="0" algn="l"/>
            </a:tabLst>
          </a:pPr>
          <a:r>
            <a:rPr lang="en-US" sz="1200">
              <a:solidFill>
                <a:schemeClr val="dk1"/>
              </a:solidFill>
              <a:latin typeface="+mn-lt"/>
              <a:ea typeface="+mn-ea"/>
              <a:cs typeface="+mn-cs"/>
            </a:rPr>
            <a:t>		</a:t>
          </a:r>
          <a:r>
            <a:rPr lang="en-US" sz="1100">
              <a:solidFill>
                <a:schemeClr val="dk1"/>
              </a:solidFill>
              <a:latin typeface="+mn-lt"/>
              <a:ea typeface="+mn-ea"/>
              <a:cs typeface="+mn-cs"/>
            </a:rPr>
            <a:t>○  </a:t>
          </a:r>
          <a:r>
            <a:rPr lang="en-US" sz="1200">
              <a:solidFill>
                <a:schemeClr val="dk1"/>
              </a:solidFill>
              <a:latin typeface="+mn-lt"/>
              <a:ea typeface="+mn-ea"/>
              <a:cs typeface="+mn-cs"/>
            </a:rPr>
            <a:t>A brief which presents and analyzes results for the 2013-2014 Index</a:t>
          </a:r>
        </a:p>
        <a:p>
          <a:pPr marL="0" lvl="0" algn="l" defTabSz="365760">
            <a:spcBef>
              <a:spcPts val="0"/>
            </a:spcBef>
            <a:spcAft>
              <a:spcPts val="0"/>
            </a:spcAft>
            <a:tabLst>
              <a:tab pos="0" algn="l"/>
            </a:tabLst>
          </a:pPr>
          <a:r>
            <a:rPr lang="en-US" sz="1200">
              <a:solidFill>
                <a:schemeClr val="dk1"/>
              </a:solidFill>
              <a:latin typeface="+mn-lt"/>
              <a:ea typeface="+mn-ea"/>
              <a:cs typeface="+mn-cs"/>
            </a:rPr>
            <a:t>		</a:t>
          </a:r>
          <a:r>
            <a:rPr lang="en-US" sz="1100">
              <a:solidFill>
                <a:schemeClr val="dk1"/>
              </a:solidFill>
              <a:latin typeface="+mn-lt"/>
              <a:ea typeface="+mn-ea"/>
              <a:cs typeface="+mn-cs"/>
            </a:rPr>
            <a:t>○  </a:t>
          </a:r>
          <a:r>
            <a:rPr lang="en-US" sz="1200">
              <a:solidFill>
                <a:schemeClr val="dk1"/>
              </a:solidFill>
              <a:latin typeface="+mn-lt"/>
              <a:ea typeface="+mn-ea"/>
              <a:cs typeface="+mn-cs"/>
            </a:rPr>
            <a:t>The Powerpoint presentation of the 2013-2014 DTI given at the 2014 Defense Information Sharing Workshop</a:t>
          </a:r>
        </a:p>
        <a:p>
          <a:pPr marL="0" lvl="0" algn="l" defTabSz="365760">
            <a:spcBef>
              <a:spcPts val="0"/>
            </a:spcBef>
            <a:spcAft>
              <a:spcPts val="0"/>
            </a:spcAft>
            <a:tabLst>
              <a:tab pos="0" algn="l"/>
            </a:tabLst>
          </a:pPr>
          <a:r>
            <a:rPr lang="en-US" sz="1200">
              <a:solidFill>
                <a:schemeClr val="dk1"/>
              </a:solidFill>
              <a:latin typeface="+mn-lt"/>
              <a:ea typeface="+mn-ea"/>
              <a:cs typeface="+mn-cs"/>
            </a:rPr>
            <a:t>		</a:t>
          </a:r>
          <a:r>
            <a:rPr lang="en-US" sz="1100">
              <a:solidFill>
                <a:schemeClr val="dk1"/>
              </a:solidFill>
              <a:latin typeface="+mn-lt"/>
              <a:ea typeface="+mn-ea"/>
              <a:cs typeface="+mn-cs"/>
            </a:rPr>
            <a:t>○  </a:t>
          </a:r>
          <a:r>
            <a:rPr lang="en-US" sz="1200">
              <a:solidFill>
                <a:schemeClr val="dk1"/>
              </a:solidFill>
              <a:latin typeface="+mn-lt"/>
              <a:ea typeface="+mn-ea"/>
              <a:cs typeface="+mn-cs"/>
            </a:rPr>
            <a:t>More information on the Northeast Asia Cooperation Dialogue and this Project</a:t>
          </a:r>
        </a:p>
        <a:p>
          <a:pPr marL="0" algn="l" defTabSz="365760">
            <a:spcBef>
              <a:spcPts val="600"/>
            </a:spcBef>
            <a:spcAft>
              <a:spcPts val="600"/>
            </a:spcAft>
            <a:tabLst>
              <a:tab pos="0" algn="l"/>
            </a:tabLst>
          </a:pPr>
          <a:r>
            <a:rPr lang="en-US" sz="1200">
              <a:solidFill>
                <a:schemeClr val="dk1"/>
              </a:solidFill>
              <a:latin typeface="+mn-lt"/>
              <a:ea typeface="+mn-ea"/>
              <a:cs typeface="+mn-cs"/>
            </a:rPr>
            <a:t>		The DTI provides a quantitative measurement of defense transparency for the Democratic People’s Republic of Korea, Japan, People’s Republic of China, Republic of Korea, Russian Federation, and the United States of America. For the purposes of this Index, IGCC defines defense transparency as </a:t>
          </a:r>
          <a:r>
            <a:rPr lang="en-US" sz="1200" i="1">
              <a:solidFill>
                <a:schemeClr val="dk1"/>
              </a:solidFill>
              <a:latin typeface="+mn-lt"/>
              <a:ea typeface="+mn-ea"/>
              <a:cs typeface="+mn-cs"/>
            </a:rPr>
            <a:t>an ongoing process in which governments credibly transmit timely, relevant, and sufficient information about their military power and activities, budgetary matters, and intentions to allow other states and domestic audiences to assess the consistency of this information with declared strategic interests and institutional obligations to reduce misperception, ensure good governance, and build mutual trust.</a:t>
          </a:r>
          <a:r>
            <a:rPr lang="en-US" sz="1200">
              <a:solidFill>
                <a:schemeClr val="dk1"/>
              </a:solidFill>
              <a:latin typeface="+mn-lt"/>
              <a:ea typeface="+mn-ea"/>
              <a:cs typeface="+mn-cs"/>
            </a:rPr>
            <a:t> To measure this process we have developed the following eight indicators, each with its own selection of subcategories and variables:</a:t>
          </a:r>
        </a:p>
        <a:p>
          <a:pPr marL="0" lvl="0" algn="l" defTabSz="365760">
            <a:spcBef>
              <a:spcPts val="0"/>
            </a:spcBef>
            <a:spcAft>
              <a:spcPts val="0"/>
            </a:spcAft>
            <a:tabLst>
              <a:tab pos="0" algn="l"/>
            </a:tabLst>
          </a:pPr>
          <a:r>
            <a:rPr lang="en-US" sz="1200">
              <a:solidFill>
                <a:schemeClr val="dk1"/>
              </a:solidFill>
              <a:latin typeface="+mn-lt"/>
              <a:ea typeface="+mn-ea"/>
              <a:cs typeface="+mn-cs"/>
            </a:rPr>
            <a:t>		</a:t>
          </a:r>
          <a:r>
            <a:rPr lang="en-US" sz="1200" b="1">
              <a:solidFill>
                <a:schemeClr val="dk1"/>
              </a:solidFill>
              <a:latin typeface="+mn-lt"/>
              <a:ea typeface="+mn-ea"/>
              <a:cs typeface="+mn-cs"/>
            </a:rPr>
            <a:t>I. Disclosures in Defense White Papers</a:t>
          </a:r>
        </a:p>
        <a:p>
          <a:pPr marL="0" lvl="0" algn="l" defTabSz="365760">
            <a:spcBef>
              <a:spcPts val="0"/>
            </a:spcBef>
            <a:spcAft>
              <a:spcPts val="0"/>
            </a:spcAft>
            <a:tabLst>
              <a:tab pos="0" algn="l"/>
            </a:tabLst>
          </a:pPr>
          <a:r>
            <a:rPr lang="en-US" sz="1200" b="1">
              <a:solidFill>
                <a:schemeClr val="dk1"/>
              </a:solidFill>
              <a:latin typeface="+mn-lt"/>
              <a:ea typeface="+mn-ea"/>
              <a:cs typeface="+mn-cs"/>
            </a:rPr>
            <a:t>		II.</a:t>
          </a:r>
          <a:r>
            <a:rPr lang="en-US" sz="1200" b="1" baseline="0">
              <a:solidFill>
                <a:schemeClr val="dk1"/>
              </a:solidFill>
              <a:latin typeface="+mn-lt"/>
              <a:ea typeface="+mn-ea"/>
              <a:cs typeface="+mn-cs"/>
            </a:rPr>
            <a:t> </a:t>
          </a:r>
          <a:r>
            <a:rPr lang="en-US" sz="1200" b="1">
              <a:solidFill>
                <a:schemeClr val="dk1"/>
              </a:solidFill>
              <a:latin typeface="+mn-lt"/>
              <a:ea typeface="+mn-ea"/>
              <a:cs typeface="+mn-cs"/>
            </a:rPr>
            <a:t>Information Available on Official Defense Websites</a:t>
          </a:r>
        </a:p>
        <a:p>
          <a:pPr marL="0" lvl="0" algn="l" defTabSz="365760">
            <a:spcBef>
              <a:spcPts val="0"/>
            </a:spcBef>
            <a:spcAft>
              <a:spcPts val="0"/>
            </a:spcAft>
            <a:tabLst>
              <a:tab pos="0" algn="l"/>
            </a:tabLst>
          </a:pPr>
          <a:r>
            <a:rPr lang="en-US" sz="1200" b="1">
              <a:solidFill>
                <a:schemeClr val="dk1"/>
              </a:solidFill>
              <a:latin typeface="+mn-lt"/>
              <a:ea typeface="+mn-ea"/>
              <a:cs typeface="+mn-cs"/>
            </a:rPr>
            <a:t>		III.</a:t>
          </a:r>
          <a:r>
            <a:rPr lang="en-US" sz="1200" b="1" baseline="0">
              <a:solidFill>
                <a:schemeClr val="dk1"/>
              </a:solidFill>
              <a:latin typeface="+mn-lt"/>
              <a:ea typeface="+mn-ea"/>
              <a:cs typeface="+mn-cs"/>
            </a:rPr>
            <a:t> </a:t>
          </a:r>
          <a:r>
            <a:rPr lang="en-US" sz="1200" b="1">
              <a:solidFill>
                <a:schemeClr val="dk1"/>
              </a:solidFill>
              <a:latin typeface="+mn-lt"/>
              <a:ea typeface="+mn-ea"/>
              <a:cs typeface="+mn-cs"/>
            </a:rPr>
            <a:t>Reporting to the United Nations</a:t>
          </a:r>
        </a:p>
        <a:p>
          <a:pPr marL="0" lvl="0" algn="l" defTabSz="365760">
            <a:spcBef>
              <a:spcPts val="0"/>
            </a:spcBef>
            <a:spcAft>
              <a:spcPts val="0"/>
            </a:spcAft>
            <a:tabLst>
              <a:tab pos="0" algn="l"/>
            </a:tabLst>
          </a:pPr>
          <a:r>
            <a:rPr lang="en-US" sz="1200" b="1">
              <a:solidFill>
                <a:schemeClr val="dk1"/>
              </a:solidFill>
              <a:latin typeface="+mn-lt"/>
              <a:ea typeface="+mn-ea"/>
              <a:cs typeface="+mn-cs"/>
            </a:rPr>
            <a:t>		IV. Openness of Defense Budgets</a:t>
          </a:r>
        </a:p>
        <a:p>
          <a:pPr marL="0" lvl="0" algn="l" defTabSz="365760">
            <a:spcBef>
              <a:spcPts val="0"/>
            </a:spcBef>
            <a:spcAft>
              <a:spcPts val="0"/>
            </a:spcAft>
            <a:tabLst>
              <a:tab pos="0" algn="l"/>
            </a:tabLst>
          </a:pPr>
          <a:r>
            <a:rPr lang="en-US" sz="1200" b="1">
              <a:solidFill>
                <a:schemeClr val="dk1"/>
              </a:solidFill>
              <a:latin typeface="+mn-lt"/>
              <a:ea typeface="+mn-ea"/>
              <a:cs typeface="+mn-cs"/>
            </a:rPr>
            <a:t>		V. Robustness of Legislative Oversight</a:t>
          </a:r>
        </a:p>
        <a:p>
          <a:pPr marL="0" lvl="0" algn="l" defTabSz="365760">
            <a:spcBef>
              <a:spcPts val="0"/>
            </a:spcBef>
            <a:spcAft>
              <a:spcPts val="0"/>
            </a:spcAft>
            <a:tabLst>
              <a:tab pos="0" algn="l"/>
            </a:tabLst>
          </a:pPr>
          <a:r>
            <a:rPr lang="en-US" sz="1200" b="1">
              <a:solidFill>
                <a:schemeClr val="dk1"/>
              </a:solidFill>
              <a:latin typeface="+mn-lt"/>
              <a:ea typeface="+mn-ea"/>
              <a:cs typeface="+mn-cs"/>
            </a:rPr>
            <a:t>		VI Robustness of Press Independence</a:t>
          </a:r>
        </a:p>
        <a:p>
          <a:pPr marL="0" lvl="0" algn="l" defTabSz="365760">
            <a:spcBef>
              <a:spcPts val="0"/>
            </a:spcBef>
            <a:spcAft>
              <a:spcPts val="0"/>
            </a:spcAft>
            <a:tabLst>
              <a:tab pos="0" algn="l"/>
            </a:tabLst>
          </a:pPr>
          <a:r>
            <a:rPr lang="en-US" sz="1200" b="1">
              <a:solidFill>
                <a:schemeClr val="dk1"/>
              </a:solidFill>
              <a:latin typeface="+mn-lt"/>
              <a:ea typeface="+mn-ea"/>
              <a:cs typeface="+mn-cs"/>
            </a:rPr>
            <a:t>		VII. Reporting of International Military Activity</a:t>
          </a:r>
        </a:p>
        <a:p>
          <a:pPr marL="0" lvl="0" algn="l" defTabSz="365760">
            <a:spcBef>
              <a:spcPts val="0"/>
            </a:spcBef>
            <a:spcAft>
              <a:spcPts val="0"/>
            </a:spcAft>
            <a:tabLst>
              <a:tab pos="0" algn="l"/>
            </a:tabLst>
          </a:pPr>
          <a:r>
            <a:rPr lang="en-US" sz="1200" b="1">
              <a:solidFill>
                <a:schemeClr val="dk1"/>
              </a:solidFill>
              <a:latin typeface="+mn-lt"/>
              <a:ea typeface="+mn-ea"/>
              <a:cs typeface="+mn-cs"/>
            </a:rPr>
            <a:t>		VIII. Disclosure of Cyber Activities</a:t>
          </a:r>
        </a:p>
        <a:p>
          <a:pPr marL="0" algn="l" defTabSz="365760">
            <a:spcBef>
              <a:spcPts val="600"/>
            </a:spcBef>
            <a:spcAft>
              <a:spcPts val="600"/>
            </a:spcAft>
            <a:tabLst>
              <a:tab pos="0" algn="l"/>
            </a:tabLst>
          </a:pPr>
          <a:r>
            <a:rPr lang="en-US" sz="1200">
              <a:solidFill>
                <a:schemeClr val="dk1"/>
              </a:solidFill>
              <a:latin typeface="+mn-lt"/>
              <a:ea typeface="+mn-ea"/>
              <a:cs typeface="+mn-cs"/>
            </a:rPr>
            <a:t>		This spreadsheet begins with a</a:t>
          </a:r>
          <a:r>
            <a:rPr lang="en-US" sz="1200" baseline="0">
              <a:solidFill>
                <a:schemeClr val="dk1"/>
              </a:solidFill>
              <a:latin typeface="+mn-lt"/>
              <a:ea typeface="+mn-ea"/>
              <a:cs typeface="+mn-cs"/>
            </a:rPr>
            <a:t> tab</a:t>
          </a:r>
          <a:r>
            <a:rPr lang="en-US" sz="1200">
              <a:solidFill>
                <a:schemeClr val="dk1"/>
              </a:solidFill>
              <a:latin typeface="+mn-lt"/>
              <a:ea typeface="+mn-ea"/>
              <a:cs typeface="+mn-cs"/>
            </a:rPr>
            <a:t> presenting final scores, linked to data provided in other sheets, followed by the methodology for the Index, arranged by indicator and by year. It next provides tabs for each of the eight above indicators, accompanied by tabs with sources for the data presented. Finally, the last tab provides summary data arranged by indicator, country, and year. </a:t>
          </a:r>
        </a:p>
        <a:p>
          <a:pPr marL="0" algn="l" defTabSz="365760">
            <a:spcBef>
              <a:spcPts val="600"/>
            </a:spcBef>
            <a:spcAft>
              <a:spcPts val="600"/>
            </a:spcAft>
            <a:tabLst>
              <a:tab pos="0" algn="l"/>
            </a:tabLst>
          </a:pPr>
          <a:endParaRPr lang="en-US" sz="1200"/>
        </a:p>
      </xdr:txBody>
    </xdr:sp>
    <xdr:clientData/>
  </xdr:twoCellAnchor>
  <xdr:twoCellAnchor editAs="oneCell">
    <xdr:from>
      <xdr:col>15</xdr:col>
      <xdr:colOff>444500</xdr:colOff>
      <xdr:row>18</xdr:row>
      <xdr:rowOff>108065</xdr:rowOff>
    </xdr:from>
    <xdr:to>
      <xdr:col>18</xdr:col>
      <xdr:colOff>109558</xdr:colOff>
      <xdr:row>26</xdr:row>
      <xdr:rowOff>22225</xdr:rowOff>
    </xdr:to>
    <xdr:pic>
      <xdr:nvPicPr>
        <xdr:cNvPr id="10" name="Picture 2" descr="DTP logo">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017000" y="4070465"/>
          <a:ext cx="1436708" cy="143816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10584</xdr:colOff>
      <xdr:row>0</xdr:row>
      <xdr:rowOff>200025</xdr:rowOff>
    </xdr:from>
    <xdr:to>
      <xdr:col>4</xdr:col>
      <xdr:colOff>3122084</xdr:colOff>
      <xdr:row>0</xdr:row>
      <xdr:rowOff>581025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01134" y="200025"/>
          <a:ext cx="447357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Budget Transparency (2010 to 2013)</a:t>
          </a:r>
          <a:endParaRPr lang="en-US" sz="2000" b="0">
            <a:solidFill>
              <a:srgbClr val="7030A0"/>
            </a:solidFill>
            <a:latin typeface="+mn-lt"/>
          </a:endParaRPr>
        </a:p>
      </xdr:txBody>
    </xdr:sp>
    <xdr:clientData/>
  </xdr:twoCellAnchor>
  <xdr:twoCellAnchor editAs="oneCell">
    <xdr:from>
      <xdr:col>33</xdr:col>
      <xdr:colOff>0</xdr:colOff>
      <xdr:row>0</xdr:row>
      <xdr:rowOff>142875</xdr:rowOff>
    </xdr:from>
    <xdr:to>
      <xdr:col>33</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48375" y="142875"/>
          <a:ext cx="0" cy="504825"/>
        </a:xfrm>
        <a:prstGeom prst="rect">
          <a:avLst/>
        </a:prstGeom>
        <a:noFill/>
      </xdr:spPr>
    </xdr:pic>
    <xdr:clientData/>
  </xdr:twoCellAnchor>
  <xdr:twoCellAnchor editAs="oneCell">
    <xdr:from>
      <xdr:col>30</xdr:col>
      <xdr:colOff>47250</xdr:colOff>
      <xdr:row>0</xdr:row>
      <xdr:rowOff>124759</xdr:rowOff>
    </xdr:from>
    <xdr:to>
      <xdr:col>33</xdr:col>
      <xdr:colOff>312270</xdr:colOff>
      <xdr:row>0</xdr:row>
      <xdr:rowOff>592480</xdr:rowOff>
    </xdr:to>
    <xdr:pic>
      <xdr:nvPicPr>
        <xdr:cNvPr id="4" name="il_fi" descr="http://upload.wikimedia.org/wikipedia/commons/f/fb/IGCC-logo-master-small-RGB.jp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56750" y="124759"/>
          <a:ext cx="1398495" cy="467721"/>
        </a:xfrm>
        <a:prstGeom prst="rect">
          <a:avLst/>
        </a:prstGeom>
        <a:noFill/>
      </xdr:spPr>
    </xdr:pic>
    <xdr:clientData/>
  </xdr:twoCellAnchor>
  <xdr:twoCellAnchor>
    <xdr:from>
      <xdr:col>1</xdr:col>
      <xdr:colOff>10584</xdr:colOff>
      <xdr:row>0</xdr:row>
      <xdr:rowOff>200025</xdr:rowOff>
    </xdr:from>
    <xdr:to>
      <xdr:col>4</xdr:col>
      <xdr:colOff>3122084</xdr:colOff>
      <xdr:row>0</xdr:row>
      <xdr:rowOff>581025</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601134" y="200025"/>
          <a:ext cx="470217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Budget Transparency (2010 to 2020)</a:t>
          </a:r>
          <a:endParaRPr lang="en-US" sz="2000" b="0">
            <a:solidFill>
              <a:srgbClr val="7030A0"/>
            </a:solidFill>
            <a:latin typeface="+mn-lt"/>
          </a:endParaRPr>
        </a:p>
      </xdr:txBody>
    </xdr:sp>
    <xdr:clientData/>
  </xdr:twoCellAnchor>
  <xdr:twoCellAnchor editAs="oneCell">
    <xdr:from>
      <xdr:col>33</xdr:col>
      <xdr:colOff>0</xdr:colOff>
      <xdr:row>0</xdr:row>
      <xdr:rowOff>142875</xdr:rowOff>
    </xdr:from>
    <xdr:to>
      <xdr:col>33</xdr:col>
      <xdr:colOff>0</xdr:colOff>
      <xdr:row>1</xdr:row>
      <xdr:rowOff>0</xdr:rowOff>
    </xdr:to>
    <xdr:pic>
      <xdr:nvPicPr>
        <xdr:cNvPr id="6" name="il_fi" descr="http://upload.wikimedia.org/wikipedia/commons/f/fb/IGCC-logo-master-small-RGB.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20500" y="142875"/>
          <a:ext cx="0" cy="504825"/>
        </a:xfrm>
        <a:prstGeom prst="rect">
          <a:avLst/>
        </a:prstGeom>
        <a:noFill/>
      </xdr:spPr>
    </xdr:pic>
    <xdr:clientData/>
  </xdr:twoCellAnchor>
  <xdr:twoCellAnchor editAs="oneCell">
    <xdr:from>
      <xdr:col>30</xdr:col>
      <xdr:colOff>47250</xdr:colOff>
      <xdr:row>0</xdr:row>
      <xdr:rowOff>124759</xdr:rowOff>
    </xdr:from>
    <xdr:to>
      <xdr:col>33</xdr:col>
      <xdr:colOff>302745</xdr:colOff>
      <xdr:row>0</xdr:row>
      <xdr:rowOff>592480</xdr:rowOff>
    </xdr:to>
    <xdr:pic>
      <xdr:nvPicPr>
        <xdr:cNvPr id="7" name="il_fi" descr="http://upload.wikimedia.org/wikipedia/commons/f/fb/IGCC-logo-master-small-RGB.jpg">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43900" y="124759"/>
          <a:ext cx="1236570" cy="46772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10584</xdr:colOff>
      <xdr:row>0</xdr:row>
      <xdr:rowOff>200025</xdr:rowOff>
    </xdr:from>
    <xdr:to>
      <xdr:col>3</xdr:col>
      <xdr:colOff>4102100</xdr:colOff>
      <xdr:row>0</xdr:row>
      <xdr:rowOff>581025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83684" y="200025"/>
          <a:ext cx="5539316"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Budget Transparency Sources (2010 to 2020)</a:t>
          </a:r>
          <a:endParaRPr lang="en-US" sz="2000" b="0">
            <a:solidFill>
              <a:srgbClr val="7030A0"/>
            </a:solidFill>
            <a:latin typeface="+mn-lt"/>
          </a:endParaRPr>
        </a:p>
      </xdr:txBody>
    </xdr:sp>
    <xdr:clientData/>
  </xdr:twoCellAnchor>
  <xdr:twoCellAnchor editAs="oneCell">
    <xdr:from>
      <xdr:col>16</xdr:col>
      <xdr:colOff>0</xdr:colOff>
      <xdr:row>0</xdr:row>
      <xdr:rowOff>142875</xdr:rowOff>
    </xdr:from>
    <xdr:to>
      <xdr:col>16</xdr:col>
      <xdr:colOff>0</xdr:colOff>
      <xdr:row>0</xdr:row>
      <xdr:rowOff>190500</xdr:rowOff>
    </xdr:to>
    <xdr:pic>
      <xdr:nvPicPr>
        <xdr:cNvPr id="3" name="il_fi" descr="http://upload.wikimedia.org/wikipedia/commons/f/fb/IGCC-logo-master-small-RGB.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25250" y="142875"/>
          <a:ext cx="0" cy="504825"/>
        </a:xfrm>
        <a:prstGeom prst="rect">
          <a:avLst/>
        </a:prstGeom>
        <a:noFill/>
      </xdr:spPr>
    </xdr:pic>
    <xdr:clientData/>
  </xdr:twoCellAnchor>
  <xdr:twoCellAnchor editAs="oneCell">
    <xdr:from>
      <xdr:col>14</xdr:col>
      <xdr:colOff>165100</xdr:colOff>
      <xdr:row>0</xdr:row>
      <xdr:rowOff>197784</xdr:rowOff>
    </xdr:from>
    <xdr:to>
      <xdr:col>15</xdr:col>
      <xdr:colOff>664693</xdr:colOff>
      <xdr:row>0</xdr:row>
      <xdr:rowOff>602675</xdr:rowOff>
    </xdr:to>
    <xdr:pic>
      <xdr:nvPicPr>
        <xdr:cNvPr id="4" name="il_fi" descr="http://upload.wikimedia.org/wikipedia/commons/f/fb/IGCC-logo-master-small-RGB.jp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04400" y="197784"/>
          <a:ext cx="1172693" cy="40489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10583</xdr:colOff>
      <xdr:row>0</xdr:row>
      <xdr:rowOff>209550</xdr:rowOff>
    </xdr:from>
    <xdr:to>
      <xdr:col>4</xdr:col>
      <xdr:colOff>2695574</xdr:colOff>
      <xdr:row>0</xdr:row>
      <xdr:rowOff>591608</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01133" y="209550"/>
          <a:ext cx="4409016" cy="38205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Oversight by Legislature (2010 to 2020</a:t>
          </a:r>
        </a:p>
        <a:p>
          <a:r>
            <a:rPr lang="en-US" sz="2000" b="0" baseline="0">
              <a:solidFill>
                <a:schemeClr val="accent5">
                  <a:lumMod val="75000"/>
                </a:schemeClr>
              </a:solidFill>
              <a:latin typeface="+mn-lt"/>
            </a:rPr>
            <a:t>)</a:t>
          </a:r>
          <a:endParaRPr lang="en-US" sz="2000" b="0">
            <a:solidFill>
              <a:srgbClr val="7030A0"/>
            </a:solidFill>
            <a:latin typeface="+mn-lt"/>
          </a:endParaRPr>
        </a:p>
      </xdr:txBody>
    </xdr:sp>
    <xdr:clientData/>
  </xdr:twoCellAnchor>
  <xdr:twoCellAnchor editAs="oneCell">
    <xdr:from>
      <xdr:col>19</xdr:col>
      <xdr:colOff>0</xdr:colOff>
      <xdr:row>0</xdr:row>
      <xdr:rowOff>142875</xdr:rowOff>
    </xdr:from>
    <xdr:to>
      <xdr:col>19</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91375" y="142875"/>
          <a:ext cx="0" cy="504825"/>
        </a:xfrm>
        <a:prstGeom prst="rect">
          <a:avLst/>
        </a:prstGeom>
        <a:noFill/>
      </xdr:spPr>
    </xdr:pic>
    <xdr:clientData/>
  </xdr:twoCellAnchor>
  <xdr:twoCellAnchor editAs="oneCell">
    <xdr:from>
      <xdr:col>38</xdr:col>
      <xdr:colOff>415925</xdr:colOff>
      <xdr:row>0</xdr:row>
      <xdr:rowOff>109009</xdr:rowOff>
    </xdr:from>
    <xdr:to>
      <xdr:col>41</xdr:col>
      <xdr:colOff>1844</xdr:colOff>
      <xdr:row>0</xdr:row>
      <xdr:rowOff>592667</xdr:rowOff>
    </xdr:to>
    <xdr:pic>
      <xdr:nvPicPr>
        <xdr:cNvPr id="4" name="il_fi" descr="http://upload.wikimedia.org/wikipedia/commons/f/fb/IGCC-logo-master-small-RGB.jp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078325" y="109009"/>
          <a:ext cx="1242271" cy="48365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25400</xdr:colOff>
      <xdr:row>0</xdr:row>
      <xdr:rowOff>478790</xdr:rowOff>
    </xdr:to>
    <xdr:pic>
      <xdr:nvPicPr>
        <xdr:cNvPr id="18434" name="Picture 2" descr="ttp://upload.wikimedia.org/wikipedia/commons/f/fb/IGCC-logo-master-small-RGB.jpg">
          <a:extLst>
            <a:ext uri="{FF2B5EF4-FFF2-40B4-BE49-F238E27FC236}">
              <a16:creationId xmlns:a16="http://schemas.microsoft.com/office/drawing/2014/main" id="{00000000-0008-0000-0C00-000002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25400" cy="4699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13</xdr:col>
      <xdr:colOff>457201</xdr:colOff>
      <xdr:row>0</xdr:row>
      <xdr:rowOff>44812</xdr:rowOff>
    </xdr:from>
    <xdr:to>
      <xdr:col>15</xdr:col>
      <xdr:colOff>19325</xdr:colOff>
      <xdr:row>0</xdr:row>
      <xdr:rowOff>475665</xdr:rowOff>
    </xdr:to>
    <xdr:pic>
      <xdr:nvPicPr>
        <xdr:cNvPr id="18435" name="Picture 3" descr="ttp://upload.wikimedia.org/wikipedia/commons/f/fb/IGCC-logo-master-small-RGB.jpg">
          <a:extLst>
            <a:ext uri="{FF2B5EF4-FFF2-40B4-BE49-F238E27FC236}">
              <a16:creationId xmlns:a16="http://schemas.microsoft.com/office/drawing/2014/main" id="{00000000-0008-0000-0C00-0000034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1001" y="44812"/>
          <a:ext cx="1009924" cy="43085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9525</xdr:colOff>
      <xdr:row>0</xdr:row>
      <xdr:rowOff>76835</xdr:rowOff>
    </xdr:from>
    <xdr:to>
      <xdr:col>3</xdr:col>
      <xdr:colOff>4165600</xdr:colOff>
      <xdr:row>0</xdr:row>
      <xdr:rowOff>438150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657225" y="76835"/>
          <a:ext cx="5692775" cy="36131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Oversight by Legislature Sources (2010 to 2014)</a:t>
          </a:r>
          <a:endParaRPr lang="en-US" sz="2000" b="0">
            <a:solidFill>
              <a:srgbClr val="7030A0"/>
            </a:solidFill>
            <a:latin typeface="+mn-l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10584</xdr:colOff>
      <xdr:row>0</xdr:row>
      <xdr:rowOff>200025</xdr:rowOff>
    </xdr:from>
    <xdr:to>
      <xdr:col>8</xdr:col>
      <xdr:colOff>3122084</xdr:colOff>
      <xdr:row>0</xdr:row>
      <xdr:rowOff>581025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601134" y="200025"/>
          <a:ext cx="487362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Media Oversight (2010 to 2020)</a:t>
          </a:r>
          <a:endParaRPr lang="en-US" sz="2000" b="0">
            <a:solidFill>
              <a:srgbClr val="7030A0"/>
            </a:solidFill>
            <a:latin typeface="+mn-lt"/>
          </a:endParaRPr>
        </a:p>
      </xdr:txBody>
    </xdr:sp>
    <xdr:clientData/>
  </xdr:twoCellAnchor>
  <xdr:twoCellAnchor editAs="oneCell">
    <xdr:from>
      <xdr:col>18</xdr:col>
      <xdr:colOff>0</xdr:colOff>
      <xdr:row>0</xdr:row>
      <xdr:rowOff>142875</xdr:rowOff>
    </xdr:from>
    <xdr:to>
      <xdr:col>18</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420225" y="142875"/>
          <a:ext cx="0" cy="504825"/>
        </a:xfrm>
        <a:prstGeom prst="rect">
          <a:avLst/>
        </a:prstGeom>
        <a:noFill/>
      </xdr:spPr>
    </xdr:pic>
    <xdr:clientData/>
  </xdr:twoCellAnchor>
  <xdr:twoCellAnchor editAs="oneCell">
    <xdr:from>
      <xdr:col>29</xdr:col>
      <xdr:colOff>376705</xdr:colOff>
      <xdr:row>0</xdr:row>
      <xdr:rowOff>152787</xdr:rowOff>
    </xdr:from>
    <xdr:to>
      <xdr:col>32</xdr:col>
      <xdr:colOff>383577</xdr:colOff>
      <xdr:row>0</xdr:row>
      <xdr:rowOff>586002</xdr:rowOff>
    </xdr:to>
    <xdr:pic>
      <xdr:nvPicPr>
        <xdr:cNvPr id="4" name="il_fi" descr="http://upload.wikimedia.org/wikipedia/commons/f/fb/IGCC-logo-master-small-RGB.jp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73805" y="152787"/>
          <a:ext cx="1148565" cy="43321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47413</xdr:colOff>
      <xdr:row>0</xdr:row>
      <xdr:rowOff>213360</xdr:rowOff>
    </xdr:from>
    <xdr:to>
      <xdr:col>18</xdr:col>
      <xdr:colOff>2939</xdr:colOff>
      <xdr:row>0</xdr:row>
      <xdr:rowOff>599787</xdr:rowOff>
    </xdr:to>
    <xdr:pic>
      <xdr:nvPicPr>
        <xdr:cNvPr id="4" name="il_fi" descr="http://upload.wikimedia.org/wikipedia/commons/f/fb/IGCC-logo-master-small-RGB.jp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146453" y="213360"/>
          <a:ext cx="1166284" cy="386427"/>
        </a:xfrm>
        <a:prstGeom prst="rect">
          <a:avLst/>
        </a:prstGeom>
        <a:noFill/>
      </xdr:spPr>
    </xdr:pic>
    <xdr:clientData/>
  </xdr:twoCellAnchor>
  <xdr:twoCellAnchor>
    <xdr:from>
      <xdr:col>1</xdr:col>
      <xdr:colOff>20320</xdr:colOff>
      <xdr:row>0</xdr:row>
      <xdr:rowOff>213360</xdr:rowOff>
    </xdr:from>
    <xdr:to>
      <xdr:col>7</xdr:col>
      <xdr:colOff>4269740</xdr:colOff>
      <xdr:row>0</xdr:row>
      <xdr:rowOff>594360</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640080" y="213360"/>
          <a:ext cx="6951980"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Media Oversight (2013-2020)</a:t>
          </a:r>
          <a:endParaRPr lang="en-US" sz="2000" b="0">
            <a:solidFill>
              <a:srgbClr val="7030A0"/>
            </a:solidFill>
            <a:latin typeface="+mn-lt"/>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20320</xdr:colOff>
      <xdr:row>0</xdr:row>
      <xdr:rowOff>213360</xdr:rowOff>
    </xdr:from>
    <xdr:to>
      <xdr:col>2</xdr:col>
      <xdr:colOff>4269441</xdr:colOff>
      <xdr:row>0</xdr:row>
      <xdr:rowOff>594360</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34938" y="213360"/>
          <a:ext cx="5201621"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Media Oversight Sources (2014-2020)</a:t>
          </a:r>
          <a:endParaRPr lang="en-US" sz="2000" b="0">
            <a:solidFill>
              <a:srgbClr val="7030A0"/>
            </a:solidFill>
            <a:latin typeface="+mn-lt"/>
          </a:endParaRPr>
        </a:p>
      </xdr:txBody>
    </xdr:sp>
    <xdr:clientData/>
  </xdr:twoCellAnchor>
  <xdr:twoCellAnchor editAs="oneCell">
    <xdr:from>
      <xdr:col>10</xdr:col>
      <xdr:colOff>274545</xdr:colOff>
      <xdr:row>0</xdr:row>
      <xdr:rowOff>220755</xdr:rowOff>
    </xdr:from>
    <xdr:to>
      <xdr:col>12</xdr:col>
      <xdr:colOff>406937</xdr:colOff>
      <xdr:row>0</xdr:row>
      <xdr:rowOff>607182</xdr:rowOff>
    </xdr:to>
    <xdr:pic>
      <xdr:nvPicPr>
        <xdr:cNvPr id="7" name="il_fi" descr="http://upload.wikimedia.org/wikipedia/commons/f/fb/IGCC-logo-master-small-RGB.jpg">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4398" y="220755"/>
          <a:ext cx="1052768" cy="386427"/>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10583</xdr:colOff>
      <xdr:row>0</xdr:row>
      <xdr:rowOff>209550</xdr:rowOff>
    </xdr:from>
    <xdr:to>
      <xdr:col>4</xdr:col>
      <xdr:colOff>774700</xdr:colOff>
      <xdr:row>0</xdr:row>
      <xdr:rowOff>591608</xdr:rowOff>
    </xdr:to>
    <xdr:sp macro="" textlink="">
      <xdr:nvSpPr>
        <xdr:cNvPr id="2" name="TextBox 1">
          <a:extLst>
            <a:ext uri="{FF2B5EF4-FFF2-40B4-BE49-F238E27FC236}">
              <a16:creationId xmlns:a16="http://schemas.microsoft.com/office/drawing/2014/main" id="{34A85A20-FFB9-8945-AAFB-43C077EB76CE}"/>
            </a:ext>
          </a:extLst>
        </xdr:cNvPr>
        <xdr:cNvSpPr txBox="1"/>
      </xdr:nvSpPr>
      <xdr:spPr>
        <a:xfrm>
          <a:off x="683683" y="209550"/>
          <a:ext cx="2732617" cy="38205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Media Oversight (2019)</a:t>
          </a:r>
        </a:p>
      </xdr:txBody>
    </xdr:sp>
    <xdr:clientData/>
  </xdr:twoCellAnchor>
  <xdr:twoCellAnchor editAs="oneCell">
    <xdr:from>
      <xdr:col>11</xdr:col>
      <xdr:colOff>0</xdr:colOff>
      <xdr:row>0</xdr:row>
      <xdr:rowOff>142875</xdr:rowOff>
    </xdr:from>
    <xdr:to>
      <xdr:col>11</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59E36B3D-5C93-9343-B7BC-BD028B835F5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941300" y="142875"/>
          <a:ext cx="0" cy="504825"/>
        </a:xfrm>
        <a:prstGeom prst="rect">
          <a:avLst/>
        </a:prstGeom>
        <a:noFill/>
      </xdr:spPr>
    </xdr:pic>
    <xdr:clientData/>
  </xdr:twoCellAnchor>
  <xdr:twoCellAnchor editAs="oneCell">
    <xdr:from>
      <xdr:col>11</xdr:col>
      <xdr:colOff>304800</xdr:colOff>
      <xdr:row>0</xdr:row>
      <xdr:rowOff>96309</xdr:rowOff>
    </xdr:from>
    <xdr:to>
      <xdr:col>13</xdr:col>
      <xdr:colOff>513019</xdr:colOff>
      <xdr:row>0</xdr:row>
      <xdr:rowOff>579967</xdr:rowOff>
    </xdr:to>
    <xdr:pic>
      <xdr:nvPicPr>
        <xdr:cNvPr id="4" name="il_fi" descr="http://upload.wikimedia.org/wikipedia/commons/f/fb/IGCC-logo-master-small-RGB.jpg">
          <a:extLst>
            <a:ext uri="{FF2B5EF4-FFF2-40B4-BE49-F238E27FC236}">
              <a16:creationId xmlns:a16="http://schemas.microsoft.com/office/drawing/2014/main" id="{D6B3719F-312B-994A-B6FA-CEE113A8A76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99600" y="96309"/>
          <a:ext cx="1300419" cy="48365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10583</xdr:colOff>
      <xdr:row>0</xdr:row>
      <xdr:rowOff>209550</xdr:rowOff>
    </xdr:from>
    <xdr:to>
      <xdr:col>4</xdr:col>
      <xdr:colOff>774700</xdr:colOff>
      <xdr:row>0</xdr:row>
      <xdr:rowOff>591608</xdr:rowOff>
    </xdr:to>
    <xdr:sp macro="" textlink="">
      <xdr:nvSpPr>
        <xdr:cNvPr id="2" name="TextBox 1">
          <a:extLst>
            <a:ext uri="{FF2B5EF4-FFF2-40B4-BE49-F238E27FC236}">
              <a16:creationId xmlns:a16="http://schemas.microsoft.com/office/drawing/2014/main" id="{A9F71E6F-0EDF-4548-84C8-39A3762D2E41}"/>
            </a:ext>
          </a:extLst>
        </xdr:cNvPr>
        <xdr:cNvSpPr txBox="1"/>
      </xdr:nvSpPr>
      <xdr:spPr>
        <a:xfrm>
          <a:off x="683683" y="209550"/>
          <a:ext cx="2732617" cy="38205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Media Oversight (2019)</a:t>
          </a:r>
        </a:p>
      </xdr:txBody>
    </xdr:sp>
    <xdr:clientData/>
  </xdr:twoCellAnchor>
  <xdr:twoCellAnchor editAs="oneCell">
    <xdr:from>
      <xdr:col>12</xdr:col>
      <xdr:colOff>0</xdr:colOff>
      <xdr:row>0</xdr:row>
      <xdr:rowOff>142875</xdr:rowOff>
    </xdr:from>
    <xdr:to>
      <xdr:col>12</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A0E28B8-9DCD-2B46-BAD2-ABEA9A8DCEA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94800" y="142875"/>
          <a:ext cx="0" cy="504825"/>
        </a:xfrm>
        <a:prstGeom prst="rect">
          <a:avLst/>
        </a:prstGeom>
        <a:noFill/>
      </xdr:spPr>
    </xdr:pic>
    <xdr:clientData/>
  </xdr:twoCellAnchor>
  <xdr:twoCellAnchor editAs="oneCell">
    <xdr:from>
      <xdr:col>12</xdr:col>
      <xdr:colOff>304800</xdr:colOff>
      <xdr:row>0</xdr:row>
      <xdr:rowOff>96309</xdr:rowOff>
    </xdr:from>
    <xdr:to>
      <xdr:col>13</xdr:col>
      <xdr:colOff>779719</xdr:colOff>
      <xdr:row>0</xdr:row>
      <xdr:rowOff>579967</xdr:rowOff>
    </xdr:to>
    <xdr:pic>
      <xdr:nvPicPr>
        <xdr:cNvPr id="4" name="il_fi" descr="http://upload.wikimedia.org/wikipedia/commons/f/fb/IGCC-logo-master-small-RGB.jpg">
          <a:extLst>
            <a:ext uri="{FF2B5EF4-FFF2-40B4-BE49-F238E27FC236}">
              <a16:creationId xmlns:a16="http://schemas.microsoft.com/office/drawing/2014/main" id="{F9FECEF1-0F03-0245-9342-6C7C57D37FD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99600" y="96309"/>
          <a:ext cx="1300419" cy="483658"/>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24552</xdr:colOff>
      <xdr:row>0</xdr:row>
      <xdr:rowOff>200025</xdr:rowOff>
    </xdr:from>
    <xdr:to>
      <xdr:col>15</xdr:col>
      <xdr:colOff>292947</xdr:colOff>
      <xdr:row>0</xdr:row>
      <xdr:rowOff>581025</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695112" y="200025"/>
          <a:ext cx="921935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International Activities (2010 to 2020)</a:t>
          </a:r>
          <a:endParaRPr lang="en-US" sz="2000" b="0">
            <a:solidFill>
              <a:srgbClr val="7030A0"/>
            </a:solidFill>
            <a:latin typeface="+mn-lt"/>
          </a:endParaRPr>
        </a:p>
      </xdr:txBody>
    </xdr:sp>
    <xdr:clientData/>
  </xdr:twoCellAnchor>
  <xdr:twoCellAnchor editAs="oneCell">
    <xdr:from>
      <xdr:col>12</xdr:col>
      <xdr:colOff>0</xdr:colOff>
      <xdr:row>0</xdr:row>
      <xdr:rowOff>142875</xdr:rowOff>
    </xdr:from>
    <xdr:to>
      <xdr:col>12</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96150" y="142875"/>
          <a:ext cx="0" cy="504825"/>
        </a:xfrm>
        <a:prstGeom prst="rect">
          <a:avLst/>
        </a:prstGeom>
        <a:noFill/>
      </xdr:spPr>
    </xdr:pic>
    <xdr:clientData/>
  </xdr:twoCellAnchor>
  <xdr:twoCellAnchor editAs="oneCell">
    <xdr:from>
      <xdr:col>29</xdr:col>
      <xdr:colOff>228600</xdr:colOff>
      <xdr:row>0</xdr:row>
      <xdr:rowOff>187032</xdr:rowOff>
    </xdr:from>
    <xdr:to>
      <xdr:col>32</xdr:col>
      <xdr:colOff>332107</xdr:colOff>
      <xdr:row>0</xdr:row>
      <xdr:rowOff>577557</xdr:rowOff>
    </xdr:to>
    <xdr:pic>
      <xdr:nvPicPr>
        <xdr:cNvPr id="4" name="il_fi" descr="http://upload.wikimedia.org/wikipedia/commons/f/fb/IGCC-logo-master-small-RGB.jpg">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843000" y="187032"/>
          <a:ext cx="1208407" cy="390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142875</xdr:rowOff>
    </xdr:from>
    <xdr:to>
      <xdr:col>11</xdr:col>
      <xdr:colOff>0</xdr:colOff>
      <xdr:row>0</xdr:row>
      <xdr:rowOff>646043</xdr:rowOff>
    </xdr:to>
    <xdr:pic>
      <xdr:nvPicPr>
        <xdr:cNvPr id="3" name="il_fi" descr="http://upload.wikimedia.org/wikipedia/commons/f/fb/IGCC-logo-master-small-RGB.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91650" y="142875"/>
          <a:ext cx="0" cy="503168"/>
        </a:xfrm>
        <a:prstGeom prst="rect">
          <a:avLst/>
        </a:prstGeom>
        <a:noFill/>
      </xdr:spPr>
    </xdr:pic>
    <xdr:clientData/>
  </xdr:twoCellAnchor>
  <xdr:twoCellAnchor>
    <xdr:from>
      <xdr:col>1</xdr:col>
      <xdr:colOff>10585</xdr:colOff>
      <xdr:row>0</xdr:row>
      <xdr:rowOff>187325</xdr:rowOff>
    </xdr:from>
    <xdr:to>
      <xdr:col>2</xdr:col>
      <xdr:colOff>257175</xdr:colOff>
      <xdr:row>0</xdr:row>
      <xdr:rowOff>568325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67785" y="187325"/>
          <a:ext cx="178011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Final Scores</a:t>
          </a:r>
        </a:p>
      </xdr:txBody>
    </xdr:sp>
    <xdr:clientData/>
  </xdr:twoCellAnchor>
  <xdr:twoCellAnchor editAs="oneCell">
    <xdr:from>
      <xdr:col>11</xdr:col>
      <xdr:colOff>0</xdr:colOff>
      <xdr:row>0</xdr:row>
      <xdr:rowOff>142875</xdr:rowOff>
    </xdr:from>
    <xdr:to>
      <xdr:col>11</xdr:col>
      <xdr:colOff>0</xdr:colOff>
      <xdr:row>0</xdr:row>
      <xdr:rowOff>646043</xdr:rowOff>
    </xdr:to>
    <xdr:pic>
      <xdr:nvPicPr>
        <xdr:cNvPr id="6" name="il_fi" descr="http://upload.wikimedia.org/wikipedia/commons/f/fb/IGCC-logo-master-small-RGB.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724150" y="142875"/>
          <a:ext cx="0" cy="503168"/>
        </a:xfrm>
        <a:prstGeom prst="rect">
          <a:avLst/>
        </a:prstGeom>
        <a:noFill/>
      </xdr:spPr>
    </xdr:pic>
    <xdr:clientData/>
  </xdr:twoCellAnchor>
  <xdr:twoCellAnchor editAs="oneCell">
    <xdr:from>
      <xdr:col>25</xdr:col>
      <xdr:colOff>352425</xdr:colOff>
      <xdr:row>0</xdr:row>
      <xdr:rowOff>152400</xdr:rowOff>
    </xdr:from>
    <xdr:to>
      <xdr:col>29</xdr:col>
      <xdr:colOff>15336</xdr:colOff>
      <xdr:row>0</xdr:row>
      <xdr:rowOff>593725</xdr:rowOff>
    </xdr:to>
    <xdr:pic>
      <xdr:nvPicPr>
        <xdr:cNvPr id="7" name="il_fi" descr="http://upload.wikimedia.org/wikipedia/commons/f/fb/IGCC-logo-master-small-RGB.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620375" y="152400"/>
          <a:ext cx="1148811" cy="441325"/>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46067</xdr:colOff>
      <xdr:row>0</xdr:row>
      <xdr:rowOff>185084</xdr:rowOff>
    </xdr:from>
    <xdr:to>
      <xdr:col>14</xdr:col>
      <xdr:colOff>104588</xdr:colOff>
      <xdr:row>0</xdr:row>
      <xdr:rowOff>566084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718420" y="185084"/>
          <a:ext cx="8216403"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International Activities Sources (2010 to 2020)</a:t>
          </a:r>
          <a:endParaRPr lang="en-US" sz="2000" b="0">
            <a:solidFill>
              <a:srgbClr val="7030A0"/>
            </a:solidFill>
            <a:latin typeface="+mn-lt"/>
          </a:endParaRPr>
        </a:p>
      </xdr:txBody>
    </xdr:sp>
    <xdr:clientData/>
  </xdr:twoCellAnchor>
  <xdr:twoCellAnchor editAs="oneCell">
    <xdr:from>
      <xdr:col>15</xdr:col>
      <xdr:colOff>0</xdr:colOff>
      <xdr:row>0</xdr:row>
      <xdr:rowOff>142875</xdr:rowOff>
    </xdr:from>
    <xdr:to>
      <xdr:col>15</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86450" y="142875"/>
          <a:ext cx="0" cy="504825"/>
        </a:xfrm>
        <a:prstGeom prst="rect">
          <a:avLst/>
        </a:prstGeom>
        <a:noFill/>
      </xdr:spPr>
    </xdr:pic>
    <xdr:clientData/>
  </xdr:twoCellAnchor>
  <xdr:twoCellAnchor editAs="oneCell">
    <xdr:from>
      <xdr:col>32</xdr:col>
      <xdr:colOff>133351</xdr:colOff>
      <xdr:row>0</xdr:row>
      <xdr:rowOff>133350</xdr:rowOff>
    </xdr:from>
    <xdr:to>
      <xdr:col>34</xdr:col>
      <xdr:colOff>1057</xdr:colOff>
      <xdr:row>0</xdr:row>
      <xdr:rowOff>592583</xdr:rowOff>
    </xdr:to>
    <xdr:pic>
      <xdr:nvPicPr>
        <xdr:cNvPr id="4" name="il_fi" descr="http://upload.wikimedia.org/wikipedia/commons/f/fb/IGCC-logo-master-small-RGB.jpg">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030201" y="133350"/>
          <a:ext cx="1039282" cy="459233"/>
        </a:xfrm>
        <a:prstGeom prst="rect">
          <a:avLst/>
        </a:prstGeom>
        <a:noFill/>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200025</xdr:rowOff>
    </xdr:from>
    <xdr:to>
      <xdr:col>3</xdr:col>
      <xdr:colOff>4457700</xdr:colOff>
      <xdr:row>0</xdr:row>
      <xdr:rowOff>581025</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581025" y="200025"/>
          <a:ext cx="500062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Cyberspace Activities (2011 to 2020)</a:t>
          </a:r>
          <a:endParaRPr lang="en-US" sz="2000" b="0">
            <a:solidFill>
              <a:srgbClr val="7030A0"/>
            </a:solidFill>
            <a:latin typeface="+mn-lt"/>
          </a:endParaRPr>
        </a:p>
      </xdr:txBody>
    </xdr:sp>
    <xdr:clientData/>
  </xdr:twoCellAnchor>
  <xdr:twoCellAnchor editAs="oneCell">
    <xdr:from>
      <xdr:col>16</xdr:col>
      <xdr:colOff>0</xdr:colOff>
      <xdr:row>0</xdr:row>
      <xdr:rowOff>142875</xdr:rowOff>
    </xdr:from>
    <xdr:to>
      <xdr:col>16</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142875"/>
          <a:ext cx="0" cy="504825"/>
        </a:xfrm>
        <a:prstGeom prst="rect">
          <a:avLst/>
        </a:prstGeom>
        <a:noFill/>
      </xdr:spPr>
    </xdr:pic>
    <xdr:clientData/>
  </xdr:twoCellAnchor>
  <xdr:twoCellAnchor editAs="oneCell">
    <xdr:from>
      <xdr:col>26</xdr:col>
      <xdr:colOff>86784</xdr:colOff>
      <xdr:row>0</xdr:row>
      <xdr:rowOff>136526</xdr:rowOff>
    </xdr:from>
    <xdr:to>
      <xdr:col>30</xdr:col>
      <xdr:colOff>14827</xdr:colOff>
      <xdr:row>0</xdr:row>
      <xdr:rowOff>593725</xdr:rowOff>
    </xdr:to>
    <xdr:pic>
      <xdr:nvPicPr>
        <xdr:cNvPr id="4" name="il_fi" descr="http://upload.wikimedia.org/wikipedia/commons/f/fb/IGCC-logo-master-small-RGB.jpg">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09824" y="136526"/>
          <a:ext cx="1656289" cy="457199"/>
        </a:xfrm>
        <a:prstGeom prst="rect">
          <a:avLst/>
        </a:prstGeom>
        <a:noFill/>
      </xdr:spPr>
    </xdr:pic>
    <xdr:clientData/>
  </xdr:twoCellAnchor>
  <xdr:twoCellAnchor editAs="oneCell">
    <xdr:from>
      <xdr:col>33</xdr:col>
      <xdr:colOff>0</xdr:colOff>
      <xdr:row>0</xdr:row>
      <xdr:rowOff>142875</xdr:rowOff>
    </xdr:from>
    <xdr:to>
      <xdr:col>33</xdr:col>
      <xdr:colOff>0</xdr:colOff>
      <xdr:row>1</xdr:row>
      <xdr:rowOff>0</xdr:rowOff>
    </xdr:to>
    <xdr:pic>
      <xdr:nvPicPr>
        <xdr:cNvPr id="5" name="il_fi" descr="http://upload.wikimedia.org/wikipedia/commons/f/fb/IGCC-logo-master-small-RGB.jpg">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506325" y="142875"/>
          <a:ext cx="0" cy="504825"/>
        </a:xfrm>
        <a:prstGeom prst="rect">
          <a:avLst/>
        </a:prstGeom>
        <a:noFill/>
      </xdr:spPr>
    </xdr:pic>
    <xdr:clientData/>
  </xdr:twoCellAnchor>
  <xdr:twoCellAnchor editAs="oneCell">
    <xdr:from>
      <xdr:col>33</xdr:col>
      <xdr:colOff>0</xdr:colOff>
      <xdr:row>0</xdr:row>
      <xdr:rowOff>142875</xdr:rowOff>
    </xdr:from>
    <xdr:to>
      <xdr:col>33</xdr:col>
      <xdr:colOff>0</xdr:colOff>
      <xdr:row>1</xdr:row>
      <xdr:rowOff>0</xdr:rowOff>
    </xdr:to>
    <xdr:pic>
      <xdr:nvPicPr>
        <xdr:cNvPr id="6" name="il_fi" descr="http://upload.wikimedia.org/wikipedia/commons/f/fb/IGCC-logo-master-small-RGB.jpg">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506325" y="142875"/>
          <a:ext cx="0" cy="504825"/>
        </a:xfrm>
        <a:prstGeom prst="rect">
          <a:avLst/>
        </a:prstGeom>
        <a:noFill/>
      </xdr:spPr>
    </xdr:pic>
    <xdr:clientData/>
  </xdr:twoCellAnchor>
  <xdr:twoCellAnchor editAs="oneCell">
    <xdr:from>
      <xdr:col>33</xdr:col>
      <xdr:colOff>0</xdr:colOff>
      <xdr:row>0</xdr:row>
      <xdr:rowOff>142875</xdr:rowOff>
    </xdr:from>
    <xdr:to>
      <xdr:col>33</xdr:col>
      <xdr:colOff>0</xdr:colOff>
      <xdr:row>1</xdr:row>
      <xdr:rowOff>0</xdr:rowOff>
    </xdr:to>
    <xdr:pic>
      <xdr:nvPicPr>
        <xdr:cNvPr id="8" name="il_fi" descr="http://upload.wikimedia.org/wikipedia/commons/f/fb/IGCC-logo-master-small-RGB.jpg">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486650" y="142875"/>
          <a:ext cx="0" cy="504825"/>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32</xdr:col>
      <xdr:colOff>0</xdr:colOff>
      <xdr:row>0</xdr:row>
      <xdr:rowOff>142875</xdr:rowOff>
    </xdr:from>
    <xdr:to>
      <xdr:col>32</xdr:col>
      <xdr:colOff>0</xdr:colOff>
      <xdr:row>0</xdr:row>
      <xdr:rowOff>644071</xdr:rowOff>
    </xdr:to>
    <xdr:pic>
      <xdr:nvPicPr>
        <xdr:cNvPr id="3" name="il_fi" descr="http://upload.wikimedia.org/wikipedia/commons/f/fb/IGCC-logo-master-small-RGB.jpg">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267700" y="142875"/>
          <a:ext cx="0" cy="504825"/>
        </a:xfrm>
        <a:prstGeom prst="rect">
          <a:avLst/>
        </a:prstGeom>
        <a:noFill/>
      </xdr:spPr>
    </xdr:pic>
    <xdr:clientData/>
  </xdr:twoCellAnchor>
  <xdr:twoCellAnchor editAs="oneCell">
    <xdr:from>
      <xdr:col>32</xdr:col>
      <xdr:colOff>0</xdr:colOff>
      <xdr:row>0</xdr:row>
      <xdr:rowOff>142875</xdr:rowOff>
    </xdr:from>
    <xdr:to>
      <xdr:col>32</xdr:col>
      <xdr:colOff>0</xdr:colOff>
      <xdr:row>0</xdr:row>
      <xdr:rowOff>644071</xdr:rowOff>
    </xdr:to>
    <xdr:pic>
      <xdr:nvPicPr>
        <xdr:cNvPr id="8" name="il_fi" descr="http://upload.wikimedia.org/wikipedia/commons/f/fb/IGCC-logo-master-small-RGB.jpg">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537700" y="142875"/>
          <a:ext cx="0" cy="504825"/>
        </a:xfrm>
        <a:prstGeom prst="rect">
          <a:avLst/>
        </a:prstGeom>
        <a:noFill/>
      </xdr:spPr>
    </xdr:pic>
    <xdr:clientData/>
  </xdr:twoCellAnchor>
  <xdr:twoCellAnchor>
    <xdr:from>
      <xdr:col>1</xdr:col>
      <xdr:colOff>0</xdr:colOff>
      <xdr:row>0</xdr:row>
      <xdr:rowOff>190500</xdr:rowOff>
    </xdr:from>
    <xdr:to>
      <xdr:col>3</xdr:col>
      <xdr:colOff>4000501</xdr:colOff>
      <xdr:row>0</xdr:row>
      <xdr:rowOff>571500</xdr:rowOff>
    </xdr:to>
    <xdr:sp macro="" textlink="">
      <xdr:nvSpPr>
        <xdr:cNvPr id="9" name="TextBox 8">
          <a:extLst>
            <a:ext uri="{FF2B5EF4-FFF2-40B4-BE49-F238E27FC236}">
              <a16:creationId xmlns:a16="http://schemas.microsoft.com/office/drawing/2014/main" id="{00000000-0008-0000-1300-000009000000}"/>
            </a:ext>
          </a:extLst>
        </xdr:cNvPr>
        <xdr:cNvSpPr txBox="1"/>
      </xdr:nvSpPr>
      <xdr:spPr>
        <a:xfrm>
          <a:off x="581025" y="190500"/>
          <a:ext cx="4867276"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Cyberspace Activities (2011 to 2020)</a:t>
          </a:r>
          <a:endParaRPr lang="en-US" sz="2000" b="0">
            <a:solidFill>
              <a:srgbClr val="7030A0"/>
            </a:solidFill>
            <a:latin typeface="+mn-lt"/>
          </a:endParaRPr>
        </a:p>
      </xdr:txBody>
    </xdr:sp>
    <xdr:clientData/>
  </xdr:twoCellAnchor>
  <xdr:twoCellAnchor editAs="oneCell">
    <xdr:from>
      <xdr:col>10</xdr:col>
      <xdr:colOff>435428</xdr:colOff>
      <xdr:row>0</xdr:row>
      <xdr:rowOff>142875</xdr:rowOff>
    </xdr:from>
    <xdr:to>
      <xdr:col>10</xdr:col>
      <xdr:colOff>435428</xdr:colOff>
      <xdr:row>0</xdr:row>
      <xdr:rowOff>644071</xdr:rowOff>
    </xdr:to>
    <xdr:pic>
      <xdr:nvPicPr>
        <xdr:cNvPr id="10" name="il_fi" descr="http://upload.wikimedia.org/wikipedia/commons/f/fb/IGCC-logo-master-small-RGB.jpg">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696700" y="142875"/>
          <a:ext cx="0" cy="504825"/>
        </a:xfrm>
        <a:prstGeom prst="rect">
          <a:avLst/>
        </a:prstGeom>
        <a:noFill/>
      </xdr:spPr>
    </xdr:pic>
    <xdr:clientData/>
  </xdr:twoCellAnchor>
  <xdr:twoCellAnchor editAs="oneCell">
    <xdr:from>
      <xdr:col>29</xdr:col>
      <xdr:colOff>122464</xdr:colOff>
      <xdr:row>0</xdr:row>
      <xdr:rowOff>127001</xdr:rowOff>
    </xdr:from>
    <xdr:to>
      <xdr:col>32</xdr:col>
      <xdr:colOff>6032</xdr:colOff>
      <xdr:row>0</xdr:row>
      <xdr:rowOff>584201</xdr:rowOff>
    </xdr:to>
    <xdr:pic>
      <xdr:nvPicPr>
        <xdr:cNvPr id="11" name="il_fi" descr="http://upload.wikimedia.org/wikipedia/commons/f/fb/IGCC-logo-master-small-RGB.jpg">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062607" y="127001"/>
          <a:ext cx="1108210" cy="457200"/>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0</xdr:row>
      <xdr:rowOff>120649</xdr:rowOff>
    </xdr:from>
    <xdr:to>
      <xdr:col>17</xdr:col>
      <xdr:colOff>314326</xdr:colOff>
      <xdr:row>2</xdr:row>
      <xdr:rowOff>120649</xdr:rowOff>
    </xdr:to>
    <xdr:sp macro="" textlink="">
      <xdr:nvSpPr>
        <xdr:cNvPr id="17" name="TextBox 16">
          <a:extLst>
            <a:ext uri="{FF2B5EF4-FFF2-40B4-BE49-F238E27FC236}">
              <a16:creationId xmlns:a16="http://schemas.microsoft.com/office/drawing/2014/main" id="{00000000-0008-0000-1400-000011000000}"/>
            </a:ext>
          </a:extLst>
        </xdr:cNvPr>
        <xdr:cNvSpPr txBox="1"/>
      </xdr:nvSpPr>
      <xdr:spPr>
        <a:xfrm>
          <a:off x="390525" y="120649"/>
          <a:ext cx="4857751"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Historical Data Totals (2010-2014)</a:t>
          </a:r>
          <a:endParaRPr lang="en-US" sz="2000" b="0">
            <a:solidFill>
              <a:srgbClr val="7030A0"/>
            </a:solidFill>
            <a:latin typeface="+mn-lt"/>
          </a:endParaRPr>
        </a:p>
      </xdr:txBody>
    </xdr:sp>
    <xdr:clientData/>
  </xdr:twoCellAnchor>
  <xdr:twoCellAnchor editAs="oneCell">
    <xdr:from>
      <xdr:col>35</xdr:col>
      <xdr:colOff>746125</xdr:colOff>
      <xdr:row>0</xdr:row>
      <xdr:rowOff>155588</xdr:rowOff>
    </xdr:from>
    <xdr:to>
      <xdr:col>36</xdr:col>
      <xdr:colOff>856931</xdr:colOff>
      <xdr:row>2</xdr:row>
      <xdr:rowOff>133349</xdr:rowOff>
    </xdr:to>
    <xdr:pic>
      <xdr:nvPicPr>
        <xdr:cNvPr id="18" name="il_fi" descr="http://upload.wikimedia.org/wikipedia/commons/f/fb/IGCC-logo-master-small-RGB.jpg">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171025" y="155588"/>
          <a:ext cx="987106" cy="333361"/>
        </a:xfrm>
        <a:prstGeom prst="rect">
          <a:avLst/>
        </a:prstGeom>
        <a:noFill/>
      </xdr:spPr>
    </xdr:pic>
    <xdr:clientData/>
  </xdr:twoCellAnchor>
  <xdr:twoCellAnchor>
    <xdr:from>
      <xdr:col>17</xdr:col>
      <xdr:colOff>425450</xdr:colOff>
      <xdr:row>23</xdr:row>
      <xdr:rowOff>177800</xdr:rowOff>
    </xdr:from>
    <xdr:to>
      <xdr:col>24</xdr:col>
      <xdr:colOff>558800</xdr:colOff>
      <xdr:row>38</xdr:row>
      <xdr:rowOff>63500</xdr:rowOff>
    </xdr:to>
    <xdr:graphicFrame macro="">
      <xdr:nvGraphicFramePr>
        <xdr:cNvPr id="3" name="Chart 2">
          <a:extLst>
            <a:ext uri="{FF2B5EF4-FFF2-40B4-BE49-F238E27FC236}">
              <a16:creationId xmlns:a16="http://schemas.microsoft.com/office/drawing/2014/main" id="{866F9A41-C2A1-8A47-82FC-078BB3D45B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557972</xdr:colOff>
      <xdr:row>51</xdr:row>
      <xdr:rowOff>137492</xdr:rowOff>
    </xdr:from>
    <xdr:to>
      <xdr:col>28</xdr:col>
      <xdr:colOff>323023</xdr:colOff>
      <xdr:row>66</xdr:row>
      <xdr:rowOff>23192</xdr:rowOff>
    </xdr:to>
    <xdr:graphicFrame macro="">
      <xdr:nvGraphicFramePr>
        <xdr:cNvPr id="4" name="Chart 3">
          <a:extLst>
            <a:ext uri="{FF2B5EF4-FFF2-40B4-BE49-F238E27FC236}">
              <a16:creationId xmlns:a16="http://schemas.microsoft.com/office/drawing/2014/main" id="{F236109E-DADA-FB4C-A53D-A9778A7A2E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514350</xdr:colOff>
      <xdr:row>73</xdr:row>
      <xdr:rowOff>152400</xdr:rowOff>
    </xdr:from>
    <xdr:to>
      <xdr:col>23</xdr:col>
      <xdr:colOff>266700</xdr:colOff>
      <xdr:row>88</xdr:row>
      <xdr:rowOff>38100</xdr:rowOff>
    </xdr:to>
    <xdr:graphicFrame macro="">
      <xdr:nvGraphicFramePr>
        <xdr:cNvPr id="6" name="Chart 5">
          <a:extLst>
            <a:ext uri="{FF2B5EF4-FFF2-40B4-BE49-F238E27FC236}">
              <a16:creationId xmlns:a16="http://schemas.microsoft.com/office/drawing/2014/main" id="{4394738F-9A36-BE4A-998D-8E9081B38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857250</xdr:colOff>
      <xdr:row>63</xdr:row>
      <xdr:rowOff>12700</xdr:rowOff>
    </xdr:from>
    <xdr:to>
      <xdr:col>28</xdr:col>
      <xdr:colOff>171450</xdr:colOff>
      <xdr:row>77</xdr:row>
      <xdr:rowOff>88900</xdr:rowOff>
    </xdr:to>
    <xdr:graphicFrame macro="">
      <xdr:nvGraphicFramePr>
        <xdr:cNvPr id="7" name="Chart 6">
          <a:extLst>
            <a:ext uri="{FF2B5EF4-FFF2-40B4-BE49-F238E27FC236}">
              <a16:creationId xmlns:a16="http://schemas.microsoft.com/office/drawing/2014/main" id="{22CDD776-B802-2442-90E2-E69A66EC46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298450</xdr:colOff>
      <xdr:row>37</xdr:row>
      <xdr:rowOff>165100</xdr:rowOff>
    </xdr:from>
    <xdr:to>
      <xdr:col>28</xdr:col>
      <xdr:colOff>190500</xdr:colOff>
      <xdr:row>52</xdr:row>
      <xdr:rowOff>50800</xdr:rowOff>
    </xdr:to>
    <xdr:graphicFrame macro="">
      <xdr:nvGraphicFramePr>
        <xdr:cNvPr id="8" name="Chart 7">
          <a:extLst>
            <a:ext uri="{FF2B5EF4-FFF2-40B4-BE49-F238E27FC236}">
              <a16:creationId xmlns:a16="http://schemas.microsoft.com/office/drawing/2014/main" id="{7A538450-D57B-AE4D-9980-4F99E1770A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184150</xdr:colOff>
      <xdr:row>82</xdr:row>
      <xdr:rowOff>76200</xdr:rowOff>
    </xdr:from>
    <xdr:to>
      <xdr:col>28</xdr:col>
      <xdr:colOff>374650</xdr:colOff>
      <xdr:row>96</xdr:row>
      <xdr:rowOff>152400</xdr:rowOff>
    </xdr:to>
    <xdr:graphicFrame macro="">
      <xdr:nvGraphicFramePr>
        <xdr:cNvPr id="9" name="Chart 8">
          <a:extLst>
            <a:ext uri="{FF2B5EF4-FFF2-40B4-BE49-F238E27FC236}">
              <a16:creationId xmlns:a16="http://schemas.microsoft.com/office/drawing/2014/main" id="{0C9FE8C8-2DAB-AB4F-9854-EE83BB813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567358</xdr:colOff>
      <xdr:row>91</xdr:row>
      <xdr:rowOff>99391</xdr:rowOff>
    </xdr:from>
    <xdr:to>
      <xdr:col>23</xdr:col>
      <xdr:colOff>154608</xdr:colOff>
      <xdr:row>106</xdr:row>
      <xdr:rowOff>137491</xdr:rowOff>
    </xdr:to>
    <xdr:graphicFrame macro="">
      <xdr:nvGraphicFramePr>
        <xdr:cNvPr id="10" name="Chart 9">
          <a:extLst>
            <a:ext uri="{FF2B5EF4-FFF2-40B4-BE49-F238E27FC236}">
              <a16:creationId xmlns:a16="http://schemas.microsoft.com/office/drawing/2014/main" id="{6982AD79-B0A2-DF43-BBF4-B7AA8BADC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425450</xdr:colOff>
      <xdr:row>104</xdr:row>
      <xdr:rowOff>165100</xdr:rowOff>
    </xdr:from>
    <xdr:to>
      <xdr:col>24</xdr:col>
      <xdr:colOff>368300</xdr:colOff>
      <xdr:row>119</xdr:row>
      <xdr:rowOff>50800</xdr:rowOff>
    </xdr:to>
    <xdr:graphicFrame macro="">
      <xdr:nvGraphicFramePr>
        <xdr:cNvPr id="11" name="Chart 10">
          <a:extLst>
            <a:ext uri="{FF2B5EF4-FFF2-40B4-BE49-F238E27FC236}">
              <a16:creationId xmlns:a16="http://schemas.microsoft.com/office/drawing/2014/main" id="{F8EF7129-5052-1C4A-9954-B1B70CDFF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120650</xdr:colOff>
      <xdr:row>124</xdr:row>
      <xdr:rowOff>12700</xdr:rowOff>
    </xdr:from>
    <xdr:to>
      <xdr:col>21</xdr:col>
      <xdr:colOff>311150</xdr:colOff>
      <xdr:row>138</xdr:row>
      <xdr:rowOff>88900</xdr:rowOff>
    </xdr:to>
    <xdr:graphicFrame macro="">
      <xdr:nvGraphicFramePr>
        <xdr:cNvPr id="12" name="Chart 11">
          <a:extLst>
            <a:ext uri="{FF2B5EF4-FFF2-40B4-BE49-F238E27FC236}">
              <a16:creationId xmlns:a16="http://schemas.microsoft.com/office/drawing/2014/main" id="{704FF543-ECD2-EE42-8BD5-A0788A0529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0</xdr:row>
      <xdr:rowOff>200025</xdr:rowOff>
    </xdr:from>
    <xdr:to>
      <xdr:col>6</xdr:col>
      <xdr:colOff>2543175</xdr:colOff>
      <xdr:row>0</xdr:row>
      <xdr:rowOff>581025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90526" y="200025"/>
          <a:ext cx="8496299"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a:solidFill>
                <a:schemeClr val="accent5">
                  <a:lumMod val="75000"/>
                </a:schemeClr>
              </a:solidFill>
              <a:latin typeface="+mn-lt"/>
            </a:rPr>
            <a:t>Methodology</a:t>
          </a:r>
          <a:r>
            <a:rPr lang="en-US" sz="2000" b="0" baseline="0">
              <a:solidFill>
                <a:schemeClr val="accent5">
                  <a:lumMod val="75000"/>
                </a:schemeClr>
              </a:solidFill>
              <a:latin typeface="+mn-lt"/>
            </a:rPr>
            <a:t> of the Index, by Category and Year</a:t>
          </a:r>
          <a:endParaRPr lang="en-US" sz="2000" b="0">
            <a:solidFill>
              <a:srgbClr val="7030A0"/>
            </a:solidFill>
            <a:latin typeface="+mn-lt"/>
          </a:endParaRPr>
        </a:p>
      </xdr:txBody>
    </xdr:sp>
    <xdr:clientData/>
  </xdr:twoCellAnchor>
  <xdr:twoCellAnchor editAs="oneCell">
    <xdr:from>
      <xdr:col>8</xdr:col>
      <xdr:colOff>3714750</xdr:colOff>
      <xdr:row>0</xdr:row>
      <xdr:rowOff>139701</xdr:rowOff>
    </xdr:from>
    <xdr:to>
      <xdr:col>9</xdr:col>
      <xdr:colOff>2022</xdr:colOff>
      <xdr:row>0</xdr:row>
      <xdr:rowOff>578429</xdr:rowOff>
    </xdr:to>
    <xdr:pic>
      <xdr:nvPicPr>
        <xdr:cNvPr id="3" name="il_fi" descr="http://upload.wikimedia.org/wikipedia/commons/f/fb/IGCC-logo-master-small-RGB.jp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83300" y="139701"/>
          <a:ext cx="1002147" cy="43872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10585</xdr:colOff>
      <xdr:row>0</xdr:row>
      <xdr:rowOff>200025</xdr:rowOff>
    </xdr:from>
    <xdr:to>
      <xdr:col>4</xdr:col>
      <xdr:colOff>5191125</xdr:colOff>
      <xdr:row>0</xdr:row>
      <xdr:rowOff>581025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1135" y="200025"/>
          <a:ext cx="6942665"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White Paper (2010 to 2020)</a:t>
          </a:r>
          <a:endParaRPr lang="en-US" sz="2000" b="0">
            <a:solidFill>
              <a:srgbClr val="7030A0"/>
            </a:solidFill>
            <a:latin typeface="+mn-lt"/>
          </a:endParaRPr>
        </a:p>
      </xdr:txBody>
    </xdr:sp>
    <xdr:clientData/>
  </xdr:twoCellAnchor>
  <xdr:twoCellAnchor editAs="oneCell">
    <xdr:from>
      <xdr:col>7</xdr:col>
      <xdr:colOff>0</xdr:colOff>
      <xdr:row>0</xdr:row>
      <xdr:rowOff>142875</xdr:rowOff>
    </xdr:from>
    <xdr:to>
      <xdr:col>7</xdr:col>
      <xdr:colOff>0</xdr:colOff>
      <xdr:row>1</xdr:row>
      <xdr:rowOff>1274</xdr:rowOff>
    </xdr:to>
    <xdr:pic>
      <xdr:nvPicPr>
        <xdr:cNvPr id="3" name="il_fi" descr="http://upload.wikimedia.org/wikipedia/commons/f/fb/IGCC-logo-master-small-RGB.jpg">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72200" y="142875"/>
          <a:ext cx="0" cy="504825"/>
        </a:xfrm>
        <a:prstGeom prst="rect">
          <a:avLst/>
        </a:prstGeom>
        <a:noFill/>
      </xdr:spPr>
    </xdr:pic>
    <xdr:clientData/>
  </xdr:twoCellAnchor>
  <xdr:twoCellAnchor editAs="oneCell">
    <xdr:from>
      <xdr:col>23</xdr:col>
      <xdr:colOff>309880</xdr:colOff>
      <xdr:row>0</xdr:row>
      <xdr:rowOff>76200</xdr:rowOff>
    </xdr:from>
    <xdr:to>
      <xdr:col>27</xdr:col>
      <xdr:colOff>257651</xdr:colOff>
      <xdr:row>0</xdr:row>
      <xdr:rowOff>596899</xdr:rowOff>
    </xdr:to>
    <xdr:pic>
      <xdr:nvPicPr>
        <xdr:cNvPr id="4" name="il_fi" descr="http://upload.wikimedia.org/wikipedia/commons/f/fb/IGCC-logo-master-small-RGB.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25400" y="76200"/>
          <a:ext cx="1417356" cy="52069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200025</xdr:rowOff>
    </xdr:from>
    <xdr:to>
      <xdr:col>3</xdr:col>
      <xdr:colOff>3133725</xdr:colOff>
      <xdr:row>0</xdr:row>
      <xdr:rowOff>581025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81025" y="200025"/>
          <a:ext cx="4476750"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White Paper Sources (2010 to 2020)</a:t>
          </a:r>
          <a:endParaRPr lang="en-US" sz="2000" b="0">
            <a:solidFill>
              <a:srgbClr val="7030A0"/>
            </a:solidFill>
            <a:latin typeface="+mn-lt"/>
          </a:endParaRPr>
        </a:p>
      </xdr:txBody>
    </xdr:sp>
    <xdr:clientData/>
  </xdr:twoCellAnchor>
  <xdr:twoCellAnchor editAs="oneCell">
    <xdr:from>
      <xdr:col>20</xdr:col>
      <xdr:colOff>0</xdr:colOff>
      <xdr:row>0</xdr:row>
      <xdr:rowOff>142875</xdr:rowOff>
    </xdr:from>
    <xdr:to>
      <xdr:col>20</xdr:col>
      <xdr:colOff>0</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91250" y="142875"/>
          <a:ext cx="0" cy="504825"/>
        </a:xfrm>
        <a:prstGeom prst="rect">
          <a:avLst/>
        </a:prstGeom>
        <a:noFill/>
      </xdr:spPr>
    </xdr:pic>
    <xdr:clientData/>
  </xdr:twoCellAnchor>
  <xdr:twoCellAnchor editAs="oneCell">
    <xdr:from>
      <xdr:col>29</xdr:col>
      <xdr:colOff>57150</xdr:colOff>
      <xdr:row>0</xdr:row>
      <xdr:rowOff>176742</xdr:rowOff>
    </xdr:from>
    <xdr:to>
      <xdr:col>30</xdr:col>
      <xdr:colOff>2116</xdr:colOff>
      <xdr:row>0</xdr:row>
      <xdr:rowOff>600757</xdr:rowOff>
    </xdr:to>
    <xdr:pic>
      <xdr:nvPicPr>
        <xdr:cNvPr id="4" name="il_fi" descr="http://upload.wikimedia.org/wikipedia/commons/f/fb/IGCC-logo-master-small-RGB.jp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059650" y="176742"/>
          <a:ext cx="973666" cy="42401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21167</xdr:colOff>
      <xdr:row>0</xdr:row>
      <xdr:rowOff>200025</xdr:rowOff>
    </xdr:from>
    <xdr:to>
      <xdr:col>4</xdr:col>
      <xdr:colOff>2514600</xdr:colOff>
      <xdr:row>0</xdr:row>
      <xdr:rowOff>581025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11717" y="200025"/>
          <a:ext cx="4046008"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Website (2010 to 2018)</a:t>
          </a:r>
          <a:endParaRPr lang="en-US" sz="2000" b="0">
            <a:solidFill>
              <a:srgbClr val="7030A0"/>
            </a:solidFill>
            <a:latin typeface="+mn-lt"/>
          </a:endParaRPr>
        </a:p>
      </xdr:txBody>
    </xdr:sp>
    <xdr:clientData/>
  </xdr:twoCellAnchor>
  <xdr:twoCellAnchor editAs="oneCell">
    <xdr:from>
      <xdr:col>11</xdr:col>
      <xdr:colOff>0</xdr:colOff>
      <xdr:row>0</xdr:row>
      <xdr:rowOff>142875</xdr:rowOff>
    </xdr:from>
    <xdr:to>
      <xdr:col>11</xdr:col>
      <xdr:colOff>0</xdr:colOff>
      <xdr:row>1</xdr:row>
      <xdr:rowOff>1274</xdr:rowOff>
    </xdr:to>
    <xdr:pic>
      <xdr:nvPicPr>
        <xdr:cNvPr id="3" name="il_fi" descr="http://upload.wikimedia.org/wikipedia/commons/f/fb/IGCC-logo-master-small-RGB.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239000" y="142875"/>
          <a:ext cx="0" cy="504825"/>
        </a:xfrm>
        <a:prstGeom prst="rect">
          <a:avLst/>
        </a:prstGeom>
        <a:noFill/>
      </xdr:spPr>
    </xdr:pic>
    <xdr:clientData/>
  </xdr:twoCellAnchor>
  <xdr:twoCellAnchor editAs="oneCell">
    <xdr:from>
      <xdr:col>34</xdr:col>
      <xdr:colOff>0</xdr:colOff>
      <xdr:row>0</xdr:row>
      <xdr:rowOff>152400</xdr:rowOff>
    </xdr:from>
    <xdr:to>
      <xdr:col>34</xdr:col>
      <xdr:colOff>3175</xdr:colOff>
      <xdr:row>1</xdr:row>
      <xdr:rowOff>1274</xdr:rowOff>
    </xdr:to>
    <xdr:pic>
      <xdr:nvPicPr>
        <xdr:cNvPr id="4" name="il_fi" descr="http://upload.wikimedia.org/wikipedia/commons/f/fb/IGCC-logo-master-small-RGB.jp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895975" y="152400"/>
          <a:ext cx="3175" cy="495300"/>
        </a:xfrm>
        <a:prstGeom prst="rect">
          <a:avLst/>
        </a:prstGeom>
        <a:noFill/>
      </xdr:spPr>
    </xdr:pic>
    <xdr:clientData/>
  </xdr:twoCellAnchor>
  <xdr:twoCellAnchor editAs="oneCell">
    <xdr:from>
      <xdr:col>34</xdr:col>
      <xdr:colOff>155575</xdr:colOff>
      <xdr:row>0</xdr:row>
      <xdr:rowOff>106456</xdr:rowOff>
    </xdr:from>
    <xdr:to>
      <xdr:col>37</xdr:col>
      <xdr:colOff>307574</xdr:colOff>
      <xdr:row>0</xdr:row>
      <xdr:rowOff>563655</xdr:rowOff>
    </xdr:to>
    <xdr:pic>
      <xdr:nvPicPr>
        <xdr:cNvPr id="5" name="il_fi" descr="http://upload.wikimedia.org/wikipedia/commons/f/fb/IGCC-logo-master-small-RGB.jp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122275" y="106456"/>
          <a:ext cx="1246153" cy="457199"/>
        </a:xfrm>
        <a:prstGeom prst="rect">
          <a:avLst/>
        </a:prstGeom>
        <a:noFill/>
      </xdr:spPr>
    </xdr:pic>
    <xdr:clientData/>
  </xdr:twoCellAnchor>
  <xdr:twoCellAnchor editAs="oneCell">
    <xdr:from>
      <xdr:col>10</xdr:col>
      <xdr:colOff>0</xdr:colOff>
      <xdr:row>0</xdr:row>
      <xdr:rowOff>152400</xdr:rowOff>
    </xdr:from>
    <xdr:to>
      <xdr:col>10</xdr:col>
      <xdr:colOff>0</xdr:colOff>
      <xdr:row>1</xdr:row>
      <xdr:rowOff>0</xdr:rowOff>
    </xdr:to>
    <xdr:pic>
      <xdr:nvPicPr>
        <xdr:cNvPr id="6" name="il_fi" descr="http://upload.wikimedia.org/wikipedia/commons/f/fb/IGCC-logo-master-small-RGB.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172325" y="152400"/>
          <a:ext cx="3175" cy="495300"/>
        </a:xfrm>
        <a:prstGeom prst="rect">
          <a:avLst/>
        </a:prstGeom>
        <a:noFill/>
      </xdr:spPr>
    </xdr:pic>
    <xdr:clientData/>
  </xdr:twoCellAnchor>
  <xdr:twoCellAnchor editAs="oneCell">
    <xdr:from>
      <xdr:col>32</xdr:col>
      <xdr:colOff>0</xdr:colOff>
      <xdr:row>0</xdr:row>
      <xdr:rowOff>152400</xdr:rowOff>
    </xdr:from>
    <xdr:to>
      <xdr:col>32</xdr:col>
      <xdr:colOff>3175</xdr:colOff>
      <xdr:row>1</xdr:row>
      <xdr:rowOff>1274</xdr:rowOff>
    </xdr:to>
    <xdr:pic>
      <xdr:nvPicPr>
        <xdr:cNvPr id="7" name="il_fi" descr="http://upload.wikimedia.org/wikipedia/commons/f/fb/IGCC-logo-master-small-RGB.jpg">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719300" y="152400"/>
          <a:ext cx="3175" cy="496574"/>
        </a:xfrm>
        <a:prstGeom prst="rect">
          <a:avLst/>
        </a:prstGeom>
        <a:noFill/>
      </xdr:spPr>
    </xdr:pic>
    <xdr:clientData/>
  </xdr:twoCellAnchor>
  <xdr:oneCellAnchor>
    <xdr:from>
      <xdr:col>33</xdr:col>
      <xdr:colOff>0</xdr:colOff>
      <xdr:row>0</xdr:row>
      <xdr:rowOff>152400</xdr:rowOff>
    </xdr:from>
    <xdr:ext cx="3175" cy="496574"/>
    <xdr:pic>
      <xdr:nvPicPr>
        <xdr:cNvPr id="8" name="il_fi" descr="http://upload.wikimedia.org/wikipedia/commons/f/fb/IGCC-logo-master-small-RGB.jpg">
          <a:extLst>
            <a:ext uri="{FF2B5EF4-FFF2-40B4-BE49-F238E27FC236}">
              <a16:creationId xmlns:a16="http://schemas.microsoft.com/office/drawing/2014/main" id="{A94435D7-3D34-6845-A7D6-170052426E6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6573500" y="152400"/>
          <a:ext cx="3175" cy="496574"/>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200025</xdr:rowOff>
    </xdr:from>
    <xdr:to>
      <xdr:col>3</xdr:col>
      <xdr:colOff>2847975</xdr:colOff>
      <xdr:row>0</xdr:row>
      <xdr:rowOff>581025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90550" y="200025"/>
          <a:ext cx="4152900"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Website Sources (2010 to 2014)</a:t>
          </a:r>
          <a:endParaRPr lang="en-US" sz="2000" b="0">
            <a:solidFill>
              <a:srgbClr val="7030A0"/>
            </a:solidFill>
            <a:latin typeface="+mn-lt"/>
          </a:endParaRPr>
        </a:p>
      </xdr:txBody>
    </xdr:sp>
    <xdr:clientData/>
  </xdr:twoCellAnchor>
  <xdr:twoCellAnchor editAs="oneCell">
    <xdr:from>
      <xdr:col>25</xdr:col>
      <xdr:colOff>0</xdr:colOff>
      <xdr:row>0</xdr:row>
      <xdr:rowOff>142875</xdr:rowOff>
    </xdr:from>
    <xdr:to>
      <xdr:col>25</xdr:col>
      <xdr:colOff>3878</xdr:colOff>
      <xdr:row>1</xdr:row>
      <xdr:rowOff>0</xdr:rowOff>
    </xdr:to>
    <xdr:pic>
      <xdr:nvPicPr>
        <xdr:cNvPr id="3" name="il_fi" descr="http://upload.wikimedia.org/wikipedia/commons/f/fb/IGCC-logo-master-small-RGB.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86575" y="142875"/>
          <a:ext cx="0" cy="504825"/>
        </a:xfrm>
        <a:prstGeom prst="rect">
          <a:avLst/>
        </a:prstGeom>
        <a:noFill/>
      </xdr:spPr>
    </xdr:pic>
    <xdr:clientData/>
  </xdr:twoCellAnchor>
  <xdr:twoCellAnchor editAs="oneCell">
    <xdr:from>
      <xdr:col>33</xdr:col>
      <xdr:colOff>178857</xdr:colOff>
      <xdr:row>0</xdr:row>
      <xdr:rowOff>117475</xdr:rowOff>
    </xdr:from>
    <xdr:to>
      <xdr:col>35</xdr:col>
      <xdr:colOff>447671</xdr:colOff>
      <xdr:row>0</xdr:row>
      <xdr:rowOff>574674</xdr:rowOff>
    </xdr:to>
    <xdr:pic>
      <xdr:nvPicPr>
        <xdr:cNvPr id="4" name="il_fi" descr="http://upload.wikimedia.org/wikipedia/commons/f/fb/IGCC-logo-master-small-RGB.jp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74457" y="117475"/>
          <a:ext cx="1284814" cy="457199"/>
        </a:xfrm>
        <a:prstGeom prst="rect">
          <a:avLst/>
        </a:prstGeom>
        <a:noFill/>
      </xdr:spPr>
    </xdr:pic>
    <xdr:clientData/>
  </xdr:twoCellAnchor>
  <xdr:twoCellAnchor editAs="oneCell">
    <xdr:from>
      <xdr:col>21</xdr:col>
      <xdr:colOff>0</xdr:colOff>
      <xdr:row>0</xdr:row>
      <xdr:rowOff>142875</xdr:rowOff>
    </xdr:from>
    <xdr:to>
      <xdr:col>21</xdr:col>
      <xdr:colOff>0</xdr:colOff>
      <xdr:row>1</xdr:row>
      <xdr:rowOff>0</xdr:rowOff>
    </xdr:to>
    <xdr:pic>
      <xdr:nvPicPr>
        <xdr:cNvPr id="5" name="il_fi" descr="http://upload.wikimedia.org/wikipedia/commons/f/fb/IGCC-logo-master-small-RGB.jpg">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752300" y="142875"/>
          <a:ext cx="0" cy="504825"/>
        </a:xfrm>
        <a:prstGeom prst="rect">
          <a:avLst/>
        </a:prstGeom>
        <a:noFill/>
      </xdr:spPr>
    </xdr:pic>
    <xdr:clientData/>
  </xdr:twoCellAnchor>
  <xdr:twoCellAnchor editAs="oneCell">
    <xdr:from>
      <xdr:col>20</xdr:col>
      <xdr:colOff>0</xdr:colOff>
      <xdr:row>0</xdr:row>
      <xdr:rowOff>142875</xdr:rowOff>
    </xdr:from>
    <xdr:to>
      <xdr:col>20</xdr:col>
      <xdr:colOff>873</xdr:colOff>
      <xdr:row>0</xdr:row>
      <xdr:rowOff>190500</xdr:rowOff>
    </xdr:to>
    <xdr:pic>
      <xdr:nvPicPr>
        <xdr:cNvPr id="8" name="il_fi" descr="http://upload.wikimedia.org/wikipedia/commons/f/fb/IGCC-logo-master-small-RGB.jpg">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48475" y="142875"/>
          <a:ext cx="0" cy="476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xdr:colOff>
      <xdr:row>0</xdr:row>
      <xdr:rowOff>200025</xdr:rowOff>
    </xdr:from>
    <xdr:to>
      <xdr:col>8</xdr:col>
      <xdr:colOff>262467</xdr:colOff>
      <xdr:row>0</xdr:row>
      <xdr:rowOff>581025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31802" y="200025"/>
          <a:ext cx="8703732"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Reporting to the United Nations on Arms and Military Expenditures (2010-2013)</a:t>
          </a:r>
          <a:endParaRPr lang="en-US" sz="2000" b="0">
            <a:solidFill>
              <a:srgbClr val="7030A0"/>
            </a:solidFill>
            <a:latin typeface="+mn-lt"/>
          </a:endParaRPr>
        </a:p>
      </xdr:txBody>
    </xdr:sp>
    <xdr:clientData/>
  </xdr:twoCellAnchor>
  <xdr:twoCellAnchor editAs="oneCell">
    <xdr:from>
      <xdr:col>8</xdr:col>
      <xdr:colOff>0</xdr:colOff>
      <xdr:row>0</xdr:row>
      <xdr:rowOff>142875</xdr:rowOff>
    </xdr:from>
    <xdr:to>
      <xdr:col>8</xdr:col>
      <xdr:colOff>0</xdr:colOff>
      <xdr:row>0</xdr:row>
      <xdr:rowOff>200025</xdr:rowOff>
    </xdr:to>
    <xdr:pic>
      <xdr:nvPicPr>
        <xdr:cNvPr id="3" name="il_fi" descr="http://upload.wikimedia.org/wikipedia/commons/f/fb/IGCC-logo-master-small-RGB.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962775" y="142875"/>
          <a:ext cx="0" cy="57150"/>
        </a:xfrm>
        <a:prstGeom prst="rect">
          <a:avLst/>
        </a:prstGeom>
        <a:noFill/>
      </xdr:spPr>
    </xdr:pic>
    <xdr:clientData/>
  </xdr:twoCellAnchor>
  <xdr:twoCellAnchor editAs="oneCell">
    <xdr:from>
      <xdr:col>36</xdr:col>
      <xdr:colOff>254000</xdr:colOff>
      <xdr:row>0</xdr:row>
      <xdr:rowOff>198994</xdr:rowOff>
    </xdr:from>
    <xdr:to>
      <xdr:col>38</xdr:col>
      <xdr:colOff>408940</xdr:colOff>
      <xdr:row>0</xdr:row>
      <xdr:rowOff>608569</xdr:rowOff>
    </xdr:to>
    <xdr:pic>
      <xdr:nvPicPr>
        <xdr:cNvPr id="4" name="il_fi" descr="http://upload.wikimedia.org/wikipedia/commons/f/fb/IGCC-logo-master-small-RGB.jp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69000" y="198994"/>
          <a:ext cx="1107440" cy="409575"/>
        </a:xfrm>
        <a:prstGeom prst="rect">
          <a:avLst/>
        </a:prstGeom>
        <a:noFill/>
      </xdr:spPr>
    </xdr:pic>
    <xdr:clientData/>
  </xdr:twoCellAnchor>
  <xdr:twoCellAnchor>
    <xdr:from>
      <xdr:col>1</xdr:col>
      <xdr:colOff>1</xdr:colOff>
      <xdr:row>0</xdr:row>
      <xdr:rowOff>200025</xdr:rowOff>
    </xdr:from>
    <xdr:to>
      <xdr:col>12</xdr:col>
      <xdr:colOff>123824</xdr:colOff>
      <xdr:row>0</xdr:row>
      <xdr:rowOff>581025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81001" y="200025"/>
          <a:ext cx="8562973"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Reporting to the United Nations on Arms and Military Expenditures (2010-2020)</a:t>
          </a:r>
          <a:endParaRPr lang="en-US" sz="2000" b="0">
            <a:solidFill>
              <a:srgbClr val="7030A0"/>
            </a:solidFill>
            <a:latin typeface="+mn-lt"/>
          </a:endParaRPr>
        </a:p>
      </xdr:txBody>
    </xdr:sp>
    <xdr:clientData/>
  </xdr:twoCellAnchor>
  <xdr:twoCellAnchor editAs="oneCell">
    <xdr:from>
      <xdr:col>8</xdr:col>
      <xdr:colOff>0</xdr:colOff>
      <xdr:row>0</xdr:row>
      <xdr:rowOff>142875</xdr:rowOff>
    </xdr:from>
    <xdr:to>
      <xdr:col>8</xdr:col>
      <xdr:colOff>0</xdr:colOff>
      <xdr:row>0</xdr:row>
      <xdr:rowOff>200025</xdr:rowOff>
    </xdr:to>
    <xdr:pic>
      <xdr:nvPicPr>
        <xdr:cNvPr id="6" name="il_fi" descr="http://upload.wikimedia.org/wikipedia/commons/f/fb/IGCC-logo-master-small-RGB.jpg">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81775" y="142875"/>
          <a:ext cx="0" cy="571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200025</xdr:rowOff>
    </xdr:from>
    <xdr:to>
      <xdr:col>12</xdr:col>
      <xdr:colOff>438150</xdr:colOff>
      <xdr:row>0</xdr:row>
      <xdr:rowOff>581025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81000" y="200025"/>
          <a:ext cx="9353550" cy="381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accent5">
                  <a:lumMod val="75000"/>
                </a:schemeClr>
              </a:solidFill>
              <a:latin typeface="+mn-lt"/>
            </a:rPr>
            <a:t>Reporting to the United Nations on Arms and Military Expenditures Sources (2010-2020)</a:t>
          </a:r>
          <a:endParaRPr lang="en-US" sz="2000" b="0">
            <a:solidFill>
              <a:srgbClr val="7030A0"/>
            </a:solidFill>
            <a:latin typeface="+mn-lt"/>
          </a:endParaRPr>
        </a:p>
      </xdr:txBody>
    </xdr:sp>
    <xdr:clientData/>
  </xdr:twoCellAnchor>
  <xdr:twoCellAnchor editAs="oneCell">
    <xdr:from>
      <xdr:col>17</xdr:col>
      <xdr:colOff>0</xdr:colOff>
      <xdr:row>0</xdr:row>
      <xdr:rowOff>142875</xdr:rowOff>
    </xdr:from>
    <xdr:to>
      <xdr:col>17</xdr:col>
      <xdr:colOff>0</xdr:colOff>
      <xdr:row>0</xdr:row>
      <xdr:rowOff>200025</xdr:rowOff>
    </xdr:to>
    <xdr:pic>
      <xdr:nvPicPr>
        <xdr:cNvPr id="3" name="il_fi" descr="http://upload.wikimedia.org/wikipedia/commons/f/fb/IGCC-logo-master-small-RGB.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458200" y="142875"/>
          <a:ext cx="0" cy="57150"/>
        </a:xfrm>
        <a:prstGeom prst="rect">
          <a:avLst/>
        </a:prstGeom>
        <a:noFill/>
      </xdr:spPr>
    </xdr:pic>
    <xdr:clientData/>
  </xdr:twoCellAnchor>
  <xdr:twoCellAnchor editAs="oneCell">
    <xdr:from>
      <xdr:col>35</xdr:col>
      <xdr:colOff>495300</xdr:colOff>
      <xdr:row>0</xdr:row>
      <xdr:rowOff>174171</xdr:rowOff>
    </xdr:from>
    <xdr:to>
      <xdr:col>38</xdr:col>
      <xdr:colOff>1</xdr:colOff>
      <xdr:row>0</xdr:row>
      <xdr:rowOff>583746</xdr:rowOff>
    </xdr:to>
    <xdr:pic>
      <xdr:nvPicPr>
        <xdr:cNvPr id="4" name="il_fi" descr="http://upload.wikimedia.org/wikipedia/commons/f/fb/IGCC-logo-master-small-RGB.jp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973675" y="174171"/>
          <a:ext cx="1181101" cy="4095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hyperlink" Target="https://web.archive.org/web/20140601055748/http:/www.intelligence.senate.gov/hearings.cfm" TargetMode="External"/><Relationship Id="rId2" Type="http://schemas.openxmlformats.org/officeDocument/2006/relationships/hyperlink" Target="https://web.archive.org/web/20140531183329/http:/law.people.com.cn/n_s.action" TargetMode="External"/><Relationship Id="rId1" Type="http://schemas.openxmlformats.org/officeDocument/2006/relationships/hyperlink" Target="https://web.archive.org/web/20140601051156/http:/council.gov.ru/structure/committees/2/appearance/" TargetMode="External"/><Relationship Id="rId6" Type="http://schemas.openxmlformats.org/officeDocument/2006/relationships/drawing" Target="../drawings/drawing13.xml"/><Relationship Id="rId5" Type="http://schemas.openxmlformats.org/officeDocument/2006/relationships/hyperlink" Target="https://web.archive.org/web/20140604000251/http:/www.gwu.edu/~ieresgwu/assets/docs/demokratizatsiya%20archive/09-1_Grankin.PDF%20pages%2036-37" TargetMode="External"/><Relationship Id="rId4" Type="http://schemas.openxmlformats.org/officeDocument/2006/relationships/hyperlink" Target="https://web.archive.org/web/20140604000251/http:/www.gwu.edu/~ieresgwu/assets/docs/demokratizatsiya%20archive/09-1_Grankin.PDF%20page%2036"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hyperlink" Target="http://www.eastviewpress.com/Journals/MilitaryThought.aspx" TargetMode="External"/><Relationship Id="rId2" Type="http://schemas.openxmlformats.org/officeDocument/2006/relationships/hyperlink" Target="http://www.freedomhouse.org/report/freedom-world/2013/china" TargetMode="External"/><Relationship Id="rId1" Type="http://schemas.openxmlformats.org/officeDocument/2006/relationships/hyperlink" Target="https://web.archive.org/save/http:/english.peopledaily.com.cn/90786/index.html," TargetMode="External"/><Relationship Id="rId5" Type="http://schemas.openxmlformats.org/officeDocument/2006/relationships/drawing" Target="../drawings/drawing16.xml"/><Relationship Id="rId4" Type="http://schemas.openxmlformats.org/officeDocument/2006/relationships/hyperlink" Target="http://topics.nytimes.com/top/reference/timestopics/organizations/d/defense_department/index.html," TargetMode="Externa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8" Type="http://schemas.openxmlformats.org/officeDocument/2006/relationships/hyperlink" Target="https://rsf.org/en/ranking_table" TargetMode="External"/><Relationship Id="rId3" Type="http://schemas.openxmlformats.org/officeDocument/2006/relationships/hyperlink" Target="https://www.facebook.com/JUMProgram/;" TargetMode="External"/><Relationship Id="rId7" Type="http://schemas.openxmlformats.org/officeDocument/2006/relationships/hyperlink" Target="https://rsf.org/en/ranking_table" TargetMode="External"/><Relationship Id="rId2" Type="http://schemas.openxmlformats.org/officeDocument/2006/relationships/hyperlink" Target="https://www.facebook.com/JUMProgram/;" TargetMode="External"/><Relationship Id="rId1" Type="http://schemas.openxmlformats.org/officeDocument/2006/relationships/hyperlink" Target="https://www.dma.mil/Social-Media/" TargetMode="External"/><Relationship Id="rId6" Type="http://schemas.openxmlformats.org/officeDocument/2006/relationships/hyperlink" Target="https://rsf.org/en/ranking_table" TargetMode="External"/><Relationship Id="rId11" Type="http://schemas.openxmlformats.org/officeDocument/2006/relationships/drawing" Target="../drawings/drawing18.xml"/><Relationship Id="rId5" Type="http://schemas.openxmlformats.org/officeDocument/2006/relationships/hyperlink" Target="https://rsf.org/en/ranking_table" TargetMode="External"/><Relationship Id="rId10" Type="http://schemas.openxmlformats.org/officeDocument/2006/relationships/hyperlink" Target="https://rsf.org/en/ranking_table" TargetMode="External"/><Relationship Id="rId4" Type="http://schemas.openxmlformats.org/officeDocument/2006/relationships/hyperlink" Target="https://www.dma.mil/Social-Media/" TargetMode="External"/><Relationship Id="rId9" Type="http://schemas.openxmlformats.org/officeDocument/2006/relationships/hyperlink" Target="https://rsf.org/en/ranking_table"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www.defense.gov/Explore/News/Article/Article/1250003/us-forces-work-with-partners-in-numerous-military-exercises/" TargetMode="External"/><Relationship Id="rId13" Type="http://schemas.openxmlformats.org/officeDocument/2006/relationships/hyperlink" Target="https://www.dsca.mil/major-arms-sales" TargetMode="External"/><Relationship Id="rId18" Type="http://schemas.openxmlformats.org/officeDocument/2006/relationships/drawing" Target="../drawings/drawing20.xml"/><Relationship Id="rId3" Type="http://schemas.openxmlformats.org/officeDocument/2006/relationships/hyperlink" Target="http://eng.mod.gov.cn/DefenseNews/2011-09/19/content_4299235.htm" TargetMode="External"/><Relationship Id="rId7" Type="http://schemas.openxmlformats.org/officeDocument/2006/relationships/hyperlink" Target="https://www.defense.gov/Explore/News/Article/Article/1250003/us-forces-work-with-partners-in-numerous-military-exercises/" TargetMode="External"/><Relationship Id="rId12" Type="http://schemas.openxmlformats.org/officeDocument/2006/relationships/hyperlink" Target="https://www.dsca.mil/major-arms-sales" TargetMode="External"/><Relationship Id="rId17" Type="http://schemas.openxmlformats.org/officeDocument/2006/relationships/hyperlink" Target="http://eng.chinamil.com.cn/china-military/node_83135.htm" TargetMode="External"/><Relationship Id="rId2" Type="http://schemas.openxmlformats.org/officeDocument/2006/relationships/hyperlink" Target="http://eng.mil.ru/en/mission/practice/all.htm" TargetMode="External"/><Relationship Id="rId16" Type="http://schemas.openxmlformats.org/officeDocument/2006/relationships/hyperlink" Target="http://eng.chinamil.com.cn/china-military/node_83135.htm" TargetMode="External"/><Relationship Id="rId1" Type="http://schemas.openxmlformats.org/officeDocument/2006/relationships/hyperlink" Target="http://eng.mil.ru/en/mission/practice/all.htm" TargetMode="External"/><Relationship Id="rId6" Type="http://schemas.openxmlformats.org/officeDocument/2006/relationships/hyperlink" Target="http://eng.chinamil.com.cn/china-military/node_83135.htm" TargetMode="External"/><Relationship Id="rId11" Type="http://schemas.openxmlformats.org/officeDocument/2006/relationships/hyperlink" Target="https://www.dsca.mil/major-arms-sales" TargetMode="External"/><Relationship Id="rId5" Type="http://schemas.openxmlformats.org/officeDocument/2006/relationships/hyperlink" Target="http://eng.mil.ru/en/mission/practice/all.htm" TargetMode="External"/><Relationship Id="rId15" Type="http://schemas.openxmlformats.org/officeDocument/2006/relationships/hyperlink" Target="https://policy.defense.gov/OUSDP-Offices/ASD-for-International-Security-Affairs/" TargetMode="External"/><Relationship Id="rId10" Type="http://schemas.openxmlformats.org/officeDocument/2006/relationships/hyperlink" Target="https://www.eur.army.mil/Exercises/" TargetMode="External"/><Relationship Id="rId4" Type="http://schemas.openxmlformats.org/officeDocument/2006/relationships/hyperlink" Target="http://eng.mil.ru/en/mission/practice/all.htm" TargetMode="External"/><Relationship Id="rId9" Type="http://schemas.openxmlformats.org/officeDocument/2006/relationships/hyperlink" Target="https://www.defense.gov/Explore/News/Article/Article/1250003/us-forces-work-with-partners-in-numerous-military-exercises/" TargetMode="External"/><Relationship Id="rId14" Type="http://schemas.openxmlformats.org/officeDocument/2006/relationships/hyperlink" Target="https://www.dsca.mil/major-arms-sales"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3" Type="http://schemas.openxmlformats.org/officeDocument/2006/relationships/hyperlink" Target="http://eng.mod.gov.cn/Press/2012-04/01/content_4357722.htm" TargetMode="External"/><Relationship Id="rId18" Type="http://schemas.openxmlformats.org/officeDocument/2006/relationships/hyperlink" Target="http://eng.mod.gov.cn/Opinion/2011-01/06/content_4217899.htm" TargetMode="External"/><Relationship Id="rId26" Type="http://schemas.openxmlformats.org/officeDocument/2006/relationships/hyperlink" Target="http://www.mnd.go.kr/mbshome/mbs/mnd_eng/subview.jsp?id=mnd_eng_020101010000&amp;titleId=mnd_eng_020101010000" TargetMode="External"/><Relationship Id="rId39" Type="http://schemas.openxmlformats.org/officeDocument/2006/relationships/hyperlink" Target="http://www.mod.go.jp/e/about/answers/cyber/index.html,%20White%20Paper%20Part.3%20Chap.1%20Sec.%202" TargetMode="External"/><Relationship Id="rId21" Type="http://schemas.openxmlformats.org/officeDocument/2006/relationships/hyperlink" Target="http://eng.mod.gov.cn/Opinion/2011-01/06/content_4217899.htm" TargetMode="External"/><Relationship Id="rId34" Type="http://schemas.openxmlformats.org/officeDocument/2006/relationships/hyperlink" Target="http://www.mod.go.jp/e/about/answers/cyber/index.html" TargetMode="External"/><Relationship Id="rId42" Type="http://schemas.openxmlformats.org/officeDocument/2006/relationships/hyperlink" Target="http://www.mod.go.jp/e/about/answers/cyber/index.html" TargetMode="External"/><Relationship Id="rId7" Type="http://schemas.openxmlformats.org/officeDocument/2006/relationships/hyperlink" Target="http://eng.mod.gov.cn/Opinion/2011-01/06/content_4217899.htm" TargetMode="External"/><Relationship Id="rId2" Type="http://schemas.openxmlformats.org/officeDocument/2006/relationships/hyperlink" Target="http://eng.mod.gov.cn/DefenseNews/2012-05/29/content_4371685.htm" TargetMode="External"/><Relationship Id="rId16" Type="http://schemas.openxmlformats.org/officeDocument/2006/relationships/hyperlink" Target="http://eng.mod.gov.cn/Opinion/2011-01/06/content_4217899.htm" TargetMode="External"/><Relationship Id="rId29" Type="http://schemas.openxmlformats.org/officeDocument/2006/relationships/hyperlink" Target="http://www.mod.go.jp/e/about/answers/cyber/index.html" TargetMode="External"/><Relationship Id="rId1" Type="http://schemas.openxmlformats.org/officeDocument/2006/relationships/hyperlink" Target="http://www.carlisle.army.mil/DIME/documents/National%20Military%20Strategy%20for%20Cyberspace%20Operations.pdf" TargetMode="External"/><Relationship Id="rId6" Type="http://schemas.openxmlformats.org/officeDocument/2006/relationships/hyperlink" Target="http://eng.mod.gov.cn/Opinion/2011-01/06/content_4217899.htm" TargetMode="External"/><Relationship Id="rId11" Type="http://schemas.openxmlformats.org/officeDocument/2006/relationships/hyperlink" Target="http://eng.mod.gov.cn/Press/2011-05/26/content_4243816.htm" TargetMode="External"/><Relationship Id="rId24" Type="http://schemas.openxmlformats.org/officeDocument/2006/relationships/hyperlink" Target="http://eng.mod.gov.cn/Opinion/2011-01/06/content_4217899.htm" TargetMode="External"/><Relationship Id="rId32" Type="http://schemas.openxmlformats.org/officeDocument/2006/relationships/hyperlink" Target="http://www.mod.go.jp/e/about/answers/cyber/index.html" TargetMode="External"/><Relationship Id="rId37" Type="http://schemas.openxmlformats.org/officeDocument/2006/relationships/hyperlink" Target="http://www.mod.go.jp/e/about/answers/cyber/index.html" TargetMode="External"/><Relationship Id="rId40" Type="http://schemas.openxmlformats.org/officeDocument/2006/relationships/hyperlink" Target="http://www.mod.go.jp/e/about/answers/cyber/index.html" TargetMode="External"/><Relationship Id="rId45" Type="http://schemas.openxmlformats.org/officeDocument/2006/relationships/hyperlink" Target="http://www.mod.go.jp/e/about/answers/cyber/index.html" TargetMode="External"/><Relationship Id="rId5" Type="http://schemas.openxmlformats.org/officeDocument/2006/relationships/hyperlink" Target="http://eng.mod.gov.cn/Opinion/2011-01/06/content_4217899.htm" TargetMode="External"/><Relationship Id="rId15" Type="http://schemas.openxmlformats.org/officeDocument/2006/relationships/hyperlink" Target="http://www.eng.mil.ru/en/structure/ministry_of_defence/details.htm?id=9587@egOrganization" TargetMode="External"/><Relationship Id="rId23" Type="http://schemas.openxmlformats.org/officeDocument/2006/relationships/hyperlink" Target="http://eng.mod.gov.cn/Press/2012-04/01/content_4357722.htm" TargetMode="External"/><Relationship Id="rId28" Type="http://schemas.openxmlformats.org/officeDocument/2006/relationships/hyperlink" Target="http://www.mod.go.jp/e/about/answers/cyber/index.html" TargetMode="External"/><Relationship Id="rId36" Type="http://schemas.openxmlformats.org/officeDocument/2006/relationships/hyperlink" Target="http://www.mod.go.jp/e/about/answers/cyber/index.html" TargetMode="External"/><Relationship Id="rId10" Type="http://schemas.openxmlformats.org/officeDocument/2006/relationships/hyperlink" Target="http://eng.mod.gov.cn/Press/2011-05/26/content_4243816.htm" TargetMode="External"/><Relationship Id="rId19" Type="http://schemas.openxmlformats.org/officeDocument/2006/relationships/hyperlink" Target="http://eng.mod.gov.cn/Press/2011-05/26/content_4243816.htm" TargetMode="External"/><Relationship Id="rId31" Type="http://schemas.openxmlformats.org/officeDocument/2006/relationships/hyperlink" Target="http://www.mod.go.jp/e/about/answers/cyber/index.html,%20White%20Paper%20Part.3%20Chap.1%20Sec.%202" TargetMode="External"/><Relationship Id="rId44" Type="http://schemas.openxmlformats.org/officeDocument/2006/relationships/hyperlink" Target="http://www.mod.go.jp/e/about/answers/cyber/index.html" TargetMode="External"/><Relationship Id="rId4" Type="http://schemas.openxmlformats.org/officeDocument/2006/relationships/hyperlink" Target="http://eng.mod.gov.cn/Press/2012-03/30/content_4354987.htm" TargetMode="External"/><Relationship Id="rId9" Type="http://schemas.openxmlformats.org/officeDocument/2006/relationships/hyperlink" Target="http://eng.mod.gov.cn/Opinion/2011-01/06/content_4217899.htm" TargetMode="External"/><Relationship Id="rId14" Type="http://schemas.openxmlformats.org/officeDocument/2006/relationships/hyperlink" Target="http://www.eng.mil.ru/en/structure/ministry_of_defence/details.htm?id=9587@egOrganization" TargetMode="External"/><Relationship Id="rId22" Type="http://schemas.openxmlformats.org/officeDocument/2006/relationships/hyperlink" Target="http://eng.mod.gov.cn/Opinion/2011-01/06/content_4217899.htm" TargetMode="External"/><Relationship Id="rId27" Type="http://schemas.openxmlformats.org/officeDocument/2006/relationships/hyperlink" Target="http://www.mod.go.jp/e/about/answers/cyber/index.html" TargetMode="External"/><Relationship Id="rId30" Type="http://schemas.openxmlformats.org/officeDocument/2006/relationships/hyperlink" Target="http://www.mod.go.jp/e/about/answers/cyber/index.html" TargetMode="External"/><Relationship Id="rId35" Type="http://schemas.openxmlformats.org/officeDocument/2006/relationships/hyperlink" Target="http://www.mod.go.jp/e/about/answers/cyber/index.html" TargetMode="External"/><Relationship Id="rId43" Type="http://schemas.openxmlformats.org/officeDocument/2006/relationships/hyperlink" Target="http://www.mod.go.jp/e/about/answers/cyber/index.html" TargetMode="External"/><Relationship Id="rId8" Type="http://schemas.openxmlformats.org/officeDocument/2006/relationships/hyperlink" Target="http://eng.mod.gov.cn/Opinion/2011-01/06/content_4217899.htm" TargetMode="External"/><Relationship Id="rId3" Type="http://schemas.openxmlformats.org/officeDocument/2006/relationships/hyperlink" Target="http://eng.mod.gov.cn/Press/2012-03/30/content_4354987.htm" TargetMode="External"/><Relationship Id="rId12" Type="http://schemas.openxmlformats.org/officeDocument/2006/relationships/hyperlink" Target="http://eng.mod.gov.cn/Press/2011-05/26/content_4243816.htm" TargetMode="External"/><Relationship Id="rId17" Type="http://schemas.openxmlformats.org/officeDocument/2006/relationships/hyperlink" Target="http://eng.mod.gov.cn/Opinion/2011-01/06/content_4217899.htm" TargetMode="External"/><Relationship Id="rId25" Type="http://schemas.openxmlformats.org/officeDocument/2006/relationships/hyperlink" Target="http://www.mod.go.jp/e/about/answers/cyber/index.html" TargetMode="External"/><Relationship Id="rId33" Type="http://schemas.openxmlformats.org/officeDocument/2006/relationships/hyperlink" Target="http://www.mod.go.jp/e/about/answers/cyber/index.html" TargetMode="External"/><Relationship Id="rId38" Type="http://schemas.openxmlformats.org/officeDocument/2006/relationships/hyperlink" Target="http://www.mod.go.jp/e/about/answers/cyber/index.html" TargetMode="External"/><Relationship Id="rId46" Type="http://schemas.openxmlformats.org/officeDocument/2006/relationships/drawing" Target="../drawings/drawing22.xml"/><Relationship Id="rId20" Type="http://schemas.openxmlformats.org/officeDocument/2006/relationships/hyperlink" Target="http://eng.mod.gov.cn/Opinion/2011-01/06/content_4217899.htm" TargetMode="External"/><Relationship Id="rId41" Type="http://schemas.openxmlformats.org/officeDocument/2006/relationships/hyperlink" Target="http://www.mod.go.jp/e/about/answers/cyber/index.html" TargetMode="Externa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mnd.go.kr/mndInfo/publication/policyDataBook/policyDataBook_1/index.jsp" TargetMode="External"/><Relationship Id="rId7" Type="http://schemas.openxmlformats.org/officeDocument/2006/relationships/hyperlink" Target="https://jamestown.org/program/russias-2015-national-security-strategy/" TargetMode="External"/><Relationship Id="rId2" Type="http://schemas.openxmlformats.org/officeDocument/2006/relationships/hyperlink" Target="http://www.gov.cn/zwgk/2009-01/20/content_1210224.htm" TargetMode="External"/><Relationship Id="rId1" Type="http://schemas.openxmlformats.org/officeDocument/2006/relationships/hyperlink" Target="http://www.cna.org/sites/default/files/research/ChinaStudies_WhitePaper.pdf" TargetMode="External"/><Relationship Id="rId6" Type="http://schemas.openxmlformats.org/officeDocument/2006/relationships/hyperlink" Target="https://jamestown.org/program/russias-2015-national-security-strategy/" TargetMode="External"/><Relationship Id="rId5" Type="http://schemas.openxmlformats.org/officeDocument/2006/relationships/hyperlink" Target="http://eng.chinamil.com.cn/special-reports/node_59506.htm" TargetMode="External"/><Relationship Id="rId4" Type="http://schemas.openxmlformats.org/officeDocument/2006/relationships/hyperlink" Target="http://idsa.in/idsacomments/JapansDefenceWhitePaper2012andChinasCriticalResponse_pbaruah_090812"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6" Type="http://schemas.openxmlformats.org/officeDocument/2006/relationships/hyperlink" Target="http://www.apd.army.mil/pdffiles/r525_93.pdf" TargetMode="External"/><Relationship Id="rId21" Type="http://schemas.openxmlformats.org/officeDocument/2006/relationships/hyperlink" Target="http://www.acq.osd.mil/chieftechnologist/index.html" TargetMode="External"/><Relationship Id="rId42" Type="http://schemas.openxmlformats.org/officeDocument/2006/relationships/hyperlink" Target="http://www.mnd.go.kr/mndEng_2009/DefensePolicy/Policy12/Policy12_11/index.jsp" TargetMode="External"/><Relationship Id="rId47" Type="http://schemas.openxmlformats.org/officeDocument/2006/relationships/hyperlink" Target="http://www.airforce.mil.kr:7778/ENG/index.html" TargetMode="External"/><Relationship Id="rId63" Type="http://schemas.openxmlformats.org/officeDocument/2006/relationships/hyperlink" Target="http://web.archive.org/web/20140527061051/http:/odam.defense.gov/Portals/43/Documents/Functions/Organizational%20Portfolios/Organizations%20and%20Functions%20Guidebook/DoD_Organization_March_2012.pdf" TargetMode="External"/><Relationship Id="rId68" Type="http://schemas.openxmlformats.org/officeDocument/2006/relationships/hyperlink" Target="https://comptroller.defense.gov/Portals/45/Documents/defbudget/fy2018/fy2018_p1.pdf" TargetMode="External"/><Relationship Id="rId84" Type="http://schemas.openxmlformats.org/officeDocument/2006/relationships/hyperlink" Target="http://www.mnd.go.kr/mbshome/mbs/mndEN/subview.jsp?id=mndEN_030300000000" TargetMode="External"/><Relationship Id="rId89" Type="http://schemas.openxmlformats.org/officeDocument/2006/relationships/hyperlink" Target="https://www.mil.ru/" TargetMode="External"/><Relationship Id="rId16" Type="http://schemas.openxmlformats.org/officeDocument/2006/relationships/hyperlink" Target="http://web.archive.org/web/20140527054456/http:/www.defense.gov/pubs/" TargetMode="External"/><Relationship Id="rId11" Type="http://schemas.openxmlformats.org/officeDocument/2006/relationships/hyperlink" Target="https://web.archive.org/web/20140613055944/http:/www.defense.gov/news/Okinawa%20Consolidation%20Plan.pdf;" TargetMode="External"/><Relationship Id="rId32" Type="http://schemas.openxmlformats.org/officeDocument/2006/relationships/hyperlink" Target="http://web.archive.org/web/20140527060928/http:/www.defense.gov/home/features/includes/leaders_left-menu1.html" TargetMode="External"/><Relationship Id="rId37" Type="http://schemas.openxmlformats.org/officeDocument/2006/relationships/hyperlink" Target="https://www.whitehouse.gov/wp-content/uploads/2017/12/NSS-Final-12-18-2017-0905.pdf" TargetMode="External"/><Relationship Id="rId53" Type="http://schemas.openxmlformats.org/officeDocument/2006/relationships/hyperlink" Target="http://www.mnd.go.kr/mbshome/mbs/mndEN/subview.jsp?id=mndEN_031100000000" TargetMode="External"/><Relationship Id="rId58" Type="http://schemas.openxmlformats.org/officeDocument/2006/relationships/hyperlink" Target="https://web.archive.org/web/20140607033154/http:/eng.mod.gov.cn/ArmedForces/index.htm;" TargetMode="External"/><Relationship Id="rId74" Type="http://schemas.openxmlformats.org/officeDocument/2006/relationships/hyperlink" Target="https://www.defense.gov/Explore/Spotlight/National-Defense-Strategy/" TargetMode="External"/><Relationship Id="rId79" Type="http://schemas.openxmlformats.org/officeDocument/2006/relationships/hyperlink" Target="https://www.mod.go.jp/e/d_act/us/index.html" TargetMode="External"/><Relationship Id="rId5" Type="http://schemas.openxmlformats.org/officeDocument/2006/relationships/hyperlink" Target="http://open.defense.gov/Home.aspx," TargetMode="External"/><Relationship Id="rId90" Type="http://schemas.openxmlformats.org/officeDocument/2006/relationships/hyperlink" Target="https://doc.mil.ru/documents/quick_search/more.htm?id=10363898@egNPA" TargetMode="External"/><Relationship Id="rId22" Type="http://schemas.openxmlformats.org/officeDocument/2006/relationships/hyperlink" Target="http://www.acq.osd.mil/chieftechnologist/index.html" TargetMode="External"/><Relationship Id="rId27" Type="http://schemas.openxmlformats.org/officeDocument/2006/relationships/hyperlink" Target="https://web.archive.org/web/20140529001811/http:/www.defense.gov/about/" TargetMode="External"/><Relationship Id="rId43" Type="http://schemas.openxmlformats.org/officeDocument/2006/relationships/hyperlink" Target="http://www.defense.gov/landing/comment.aspx" TargetMode="External"/><Relationship Id="rId48" Type="http://schemas.openxmlformats.org/officeDocument/2006/relationships/hyperlink" Target="http://www.navy.mil.kr/english/main/main.jsp" TargetMode="External"/><Relationship Id="rId64" Type="http://schemas.openxmlformats.org/officeDocument/2006/relationships/hyperlink" Target="https://www.navy.mil/navydata/fact_display.asp?cid=4200&amp;tid=200&amp;ct=4" TargetMode="External"/><Relationship Id="rId69" Type="http://schemas.openxmlformats.org/officeDocument/2006/relationships/hyperlink" Target="https://www.dfas.mil/militarymembers/payentitlements/military-pay-charts.html" TargetMode="External"/><Relationship Id="rId8" Type="http://schemas.openxmlformats.org/officeDocument/2006/relationships/hyperlink" Target="https://web.archive.org/web/20140613010406/http:/stat.doc.mil.ru/documents/quick_search/more.htm?id=10363898@egNPA" TargetMode="External"/><Relationship Id="rId51" Type="http://schemas.openxmlformats.org/officeDocument/2006/relationships/hyperlink" Target="https://www.dmdc.osd.mil/appj/dwp/dwp_reports.jsp" TargetMode="External"/><Relationship Id="rId72" Type="http://schemas.openxmlformats.org/officeDocument/2006/relationships/hyperlink" Target="https://comptroller.defense.gov/" TargetMode="External"/><Relationship Id="rId80" Type="http://schemas.openxmlformats.org/officeDocument/2006/relationships/hyperlink" Target="http://www.mnd.go.kr/mbshome/mbs/mndEN/subview.jsp?id=mndEN_010300000000" TargetMode="External"/><Relationship Id="rId85" Type="http://schemas.openxmlformats.org/officeDocument/2006/relationships/hyperlink" Target="http://www.mnd.go.kr/mbshome/mbs/mndEN/subview.jsp?id=mndEN_031100000000" TargetMode="External"/><Relationship Id="rId93" Type="http://schemas.openxmlformats.org/officeDocument/2006/relationships/drawing" Target="../drawings/drawing7.xml"/><Relationship Id="rId3" Type="http://schemas.openxmlformats.org/officeDocument/2006/relationships/hyperlink" Target="http://www.defense.gov/speeches/secdef.aspx" TargetMode="External"/><Relationship Id="rId12" Type="http://schemas.openxmlformats.org/officeDocument/2006/relationships/hyperlink" Target="http://www.defense.gov/pubs/2014_Quadrennial_Defense_Review.pdf" TargetMode="External"/><Relationship Id="rId17" Type="http://schemas.openxmlformats.org/officeDocument/2006/relationships/hyperlink" Target="http://www.defense.gov/landing/comment.aspx" TargetMode="External"/><Relationship Id="rId25" Type="http://schemas.openxmlformats.org/officeDocument/2006/relationships/hyperlink" Target="http://www.defense.gov/about/" TargetMode="External"/><Relationship Id="rId33" Type="http://schemas.openxmlformats.org/officeDocument/2006/relationships/hyperlink" Target="https://web.archive.org/web/20140611180428/http:/www.army.mil/info/organization/" TargetMode="External"/><Relationship Id="rId38" Type="http://schemas.openxmlformats.org/officeDocument/2006/relationships/hyperlink" Target="http://www.defense.gov/pubs/2014_Quadrennial_Defense_Review.pdf" TargetMode="External"/><Relationship Id="rId46" Type="http://schemas.openxmlformats.org/officeDocument/2006/relationships/hyperlink" Target="http://www.law.go.kr/%EB%B2%95%EB%A0%B9/%EA%B3%B5%EB%AC%B4%EC%9B%90%EB%B3%B4%EC%88%98%EA%B7%9C%EC%A0%95" TargetMode="External"/><Relationship Id="rId59" Type="http://schemas.openxmlformats.org/officeDocument/2006/relationships/hyperlink" Target="https://www.mil.ru/" TargetMode="External"/><Relationship Id="rId67" Type="http://schemas.openxmlformats.org/officeDocument/2006/relationships/hyperlink" Target="http://www.defense.gov/landing/comment.aspx" TargetMode="External"/><Relationship Id="rId20" Type="http://schemas.openxmlformats.org/officeDocument/2006/relationships/hyperlink" Target="http://comptroller.defense.gov/Portals/45/Documents/defbudget/fy2015/fy2015_p1.pdf" TargetMode="External"/><Relationship Id="rId41" Type="http://schemas.openxmlformats.org/officeDocument/2006/relationships/hyperlink" Target="http://www.repi.mil/" TargetMode="External"/><Relationship Id="rId54" Type="http://schemas.openxmlformats.org/officeDocument/2006/relationships/hyperlink" Target="http://www.mnd.go.kr/mbshome/mbs/mnd/subview.jsp?id=mnd_010200000000" TargetMode="External"/><Relationship Id="rId62" Type="http://schemas.openxmlformats.org/officeDocument/2006/relationships/hyperlink" Target="https://comptroller.defense.gov/" TargetMode="External"/><Relationship Id="rId70" Type="http://schemas.openxmlformats.org/officeDocument/2006/relationships/hyperlink" Target="https://www.dmdc.osd.mil/appj/dwp/dwp_reports.jsp" TargetMode="External"/><Relationship Id="rId75" Type="http://schemas.openxmlformats.org/officeDocument/2006/relationships/hyperlink" Target="https://www.mod.go.jp/e/d_act/index.html" TargetMode="External"/><Relationship Id="rId83" Type="http://schemas.openxmlformats.org/officeDocument/2006/relationships/hyperlink" Target="http://www.jcs.mil.kr/" TargetMode="External"/><Relationship Id="rId88" Type="http://schemas.openxmlformats.org/officeDocument/2006/relationships/hyperlink" Target="https://doc.mil.ru/documents/quick_search/more.htm?id=10363898@egNPA" TargetMode="External"/><Relationship Id="rId91" Type="http://schemas.openxmlformats.org/officeDocument/2006/relationships/hyperlink" Target="http://eng.mod.gov.cn/defense-policy/index.htm" TargetMode="External"/><Relationship Id="rId1" Type="http://schemas.openxmlformats.org/officeDocument/2006/relationships/hyperlink" Target="http://www.defense.gov/pubs/2014_Quadrennial_Defense_Review.pdf" TargetMode="External"/><Relationship Id="rId6" Type="http://schemas.openxmlformats.org/officeDocument/2006/relationships/hyperlink" Target="https://web.archive.org/web/20140613010406/http:/stat.doc.mil.ru/documents/quick_search/more.htm?id=10363898@egNPA" TargetMode="External"/><Relationship Id="rId15" Type="http://schemas.openxmlformats.org/officeDocument/2006/relationships/hyperlink" Target="http://www.defense.gov/brac/army.htm" TargetMode="External"/><Relationship Id="rId23" Type="http://schemas.openxmlformats.org/officeDocument/2006/relationships/hyperlink" Target="http://web.archive.org/web/20140527061051/http:/odam.defense.gov/Portals/43/Documents/Functions/Organizational%20Portfolios/Organizations%20and%20Functions%20Guidebook/DoD_Organization_March_2012.pdf" TargetMode="External"/><Relationship Id="rId28" Type="http://schemas.openxmlformats.org/officeDocument/2006/relationships/hyperlink" Target="http://www.acq.osd.mil/chieftechnologist/index.html" TargetMode="External"/><Relationship Id="rId36" Type="http://schemas.openxmlformats.org/officeDocument/2006/relationships/hyperlink" Target="https://web.archive.org/web/20140611205114/http:/www.defense.gov/news/newsarticle.aspx?id=121324" TargetMode="External"/><Relationship Id="rId49" Type="http://schemas.openxmlformats.org/officeDocument/2006/relationships/hyperlink" Target="http://www.mnd.go.kr/" TargetMode="External"/><Relationship Id="rId57" Type="http://schemas.openxmlformats.org/officeDocument/2006/relationships/hyperlink" Target="http://www.mod.go.jp/asdf/English_page/work/" TargetMode="External"/><Relationship Id="rId10" Type="http://schemas.openxmlformats.org/officeDocument/2006/relationships/hyperlink" Target="http://web.archive.org/web/20140527065503/http:/www.defense.gov/home/features/2014/0314_sdr/qdr.aspx" TargetMode="External"/><Relationship Id="rId31" Type="http://schemas.openxmlformats.org/officeDocument/2006/relationships/hyperlink" Target="http://web.archive.org/web/20140527061051/http:/odam.defense.gov/Portals/43/Documents/Functions/Organizational%20Portfolios/Organizations%20and%20Functions%20Guidebook/DoD_Organization_March_2012.pdf" TargetMode="External"/><Relationship Id="rId44" Type="http://schemas.openxmlformats.org/officeDocument/2006/relationships/hyperlink" Target="https://comptroller.defense.gov/Portals/45/Documents/defbudget/fy2018/fy2018_p1.pdf" TargetMode="External"/><Relationship Id="rId52" Type="http://schemas.openxmlformats.org/officeDocument/2006/relationships/hyperlink" Target="http://www.mnd.go.kr/mbshome/mbs/mndEN/subview.jsp?id=mndEN_030300000000" TargetMode="External"/><Relationship Id="rId60" Type="http://schemas.openxmlformats.org/officeDocument/2006/relationships/hyperlink" Target="https://web.archive.org/web/20140613013636/http:/ens.mil.ru/science/publications/more.htm?id=10490917@cmsArticle" TargetMode="External"/><Relationship Id="rId65" Type="http://schemas.openxmlformats.org/officeDocument/2006/relationships/hyperlink" Target="https://www.whitehouse.gov/wp-content/uploads/2017/12/NSS-Final-12-18-2017-0905.pdf" TargetMode="External"/><Relationship Id="rId73" Type="http://schemas.openxmlformats.org/officeDocument/2006/relationships/hyperlink" Target="https://www.defense.gov/Explore/Spotlight/National-Defense-Strategy/" TargetMode="External"/><Relationship Id="rId78" Type="http://schemas.openxmlformats.org/officeDocument/2006/relationships/hyperlink" Target="https://www.mod.go.jp/e/d_act/index.html" TargetMode="External"/><Relationship Id="rId81" Type="http://schemas.openxmlformats.org/officeDocument/2006/relationships/hyperlink" Target="http://www.law.go.kr/%EB%B2%95%EB%A0%B9/%EA%B3%B5%EB%AC%B4%EC%9B%90%EB%B3%B4%EC%88%98%EA%B7%9C%EC%A0%95" TargetMode="External"/><Relationship Id="rId86" Type="http://schemas.openxmlformats.org/officeDocument/2006/relationships/hyperlink" Target="http://www.mnd.go.kr/mbshome/mbs/mnd/subview.jsp?id=mnd_010200000000" TargetMode="External"/><Relationship Id="rId4" Type="http://schemas.openxmlformats.org/officeDocument/2006/relationships/hyperlink" Target="http://www.acq.osd.mil/ie/download/bsr/BSR2010Baseline.pdf" TargetMode="External"/><Relationship Id="rId9" Type="http://schemas.openxmlformats.org/officeDocument/2006/relationships/hyperlink" Target="https://web.archive.org/web/20140613010406/http:/stat.doc.mil.ru/documents/quick_search/more.htm?id=10363898@egNPA" TargetMode="External"/><Relationship Id="rId13" Type="http://schemas.openxmlformats.org/officeDocument/2006/relationships/hyperlink" Target="https://web.archive.org/web/20140613011704/http:/dyn.doc.mil.ru/documents/quick_search/npa.htm" TargetMode="External"/><Relationship Id="rId18" Type="http://schemas.openxmlformats.org/officeDocument/2006/relationships/hyperlink" Target="http://web.archive.org/web/20140527054844/http:/www.defense.gov/news/" TargetMode="External"/><Relationship Id="rId39" Type="http://schemas.openxmlformats.org/officeDocument/2006/relationships/hyperlink" Target="http://www.mnd.go.kr/mndEng_2009/DefensePolicy/Policy12/Policy12_1/index.jsp" TargetMode="External"/><Relationship Id="rId34" Type="http://schemas.openxmlformats.org/officeDocument/2006/relationships/hyperlink" Target="https://web.archive.org/web/20140611173223/http:/www.navy.mil/navydata/fact_display.asp?cid=4200&amp;tid=200&amp;ct=4" TargetMode="External"/><Relationship Id="rId50" Type="http://schemas.openxmlformats.org/officeDocument/2006/relationships/hyperlink" Target="http://www.jcs.mil.kr/" TargetMode="External"/><Relationship Id="rId55" Type="http://schemas.openxmlformats.org/officeDocument/2006/relationships/hyperlink" Target="http://www.mnd.go.kr/mbshome/mbs/mndEN/jsp/history/history_view.jsp?configIdx=107759&amp;siteId=mndEN&amp;id=mndEN_010201000000" TargetMode="External"/><Relationship Id="rId76" Type="http://schemas.openxmlformats.org/officeDocument/2006/relationships/hyperlink" Target="https://www.mod.go.jp/e/d_act/index.html" TargetMode="External"/><Relationship Id="rId7" Type="http://schemas.openxmlformats.org/officeDocument/2006/relationships/hyperlink" Target="https://web.archive.org/web/20140613010406/http:/stat.doc.mil.ru/documents/quick_search/more.htm?id=10363898@egNPA" TargetMode="External"/><Relationship Id="rId71" Type="http://schemas.openxmlformats.org/officeDocument/2006/relationships/hyperlink" Target="http://www.militaryinstallations.dod.mil/MOS/f?p=MI:ENTRY:0" TargetMode="External"/><Relationship Id="rId92" Type="http://schemas.openxmlformats.org/officeDocument/2006/relationships/hyperlink" Target="http://eng.mod.gov.cn/publications/node_48467.htm" TargetMode="External"/><Relationship Id="rId2" Type="http://schemas.openxmlformats.org/officeDocument/2006/relationships/hyperlink" Target="http://www.defense.gov/pubs/2014_Quadrennial_Defense_Review.pdf" TargetMode="External"/><Relationship Id="rId29" Type="http://schemas.openxmlformats.org/officeDocument/2006/relationships/hyperlink" Target="http://www.defense.gov/home/features/2007/military_academies/index.html" TargetMode="External"/><Relationship Id="rId24" Type="http://schemas.openxmlformats.org/officeDocument/2006/relationships/hyperlink" Target="http://web.archive.org/web/20140527061349/http:/www.defense.gov/bios/" TargetMode="External"/><Relationship Id="rId40" Type="http://schemas.openxmlformats.org/officeDocument/2006/relationships/hyperlink" Target="http://www.mnd.go.kr/mbshome/mbs/mndEN/subview.jsp?id=mndEN_010300000000" TargetMode="External"/><Relationship Id="rId45" Type="http://schemas.openxmlformats.org/officeDocument/2006/relationships/hyperlink" Target="https://www.dfas.mil/militarymembers/payentitlements/military-pay-charts.html" TargetMode="External"/><Relationship Id="rId66" Type="http://schemas.openxmlformats.org/officeDocument/2006/relationships/hyperlink" Target="http://www.repi.mil/" TargetMode="External"/><Relationship Id="rId87" Type="http://schemas.openxmlformats.org/officeDocument/2006/relationships/hyperlink" Target="http://www.mnd.go.kr/mbshome/mbs/mndEN/jsp/history/history_view.jsp?configIdx=107759&amp;siteId=mndEN&amp;id=mndEN_010201000000" TargetMode="External"/><Relationship Id="rId61" Type="http://schemas.openxmlformats.org/officeDocument/2006/relationships/hyperlink" Target="https://web.archive.org/web/20140613040240/http:/eng.mil.ru/en/contacts.htm" TargetMode="External"/><Relationship Id="rId82" Type="http://schemas.openxmlformats.org/officeDocument/2006/relationships/hyperlink" Target="http://www.mnd.go.kr/" TargetMode="External"/><Relationship Id="rId19" Type="http://schemas.openxmlformats.org/officeDocument/2006/relationships/hyperlink" Target="http://web.archive.org/web/20140527055323/http:/www.defense.gov/speeches/" TargetMode="External"/><Relationship Id="rId14" Type="http://schemas.openxmlformats.org/officeDocument/2006/relationships/hyperlink" Target="https://web.archive.org/web/20140606230600/http:/eng.mod.gov.cn/ArmedForces/index.htm" TargetMode="External"/><Relationship Id="rId30" Type="http://schemas.openxmlformats.org/officeDocument/2006/relationships/hyperlink" Target="http://web.archive.org/web/20140527061051/http:/odam.defense.gov/Portals/43/Documents/Functions/Organizational%20Portfolios/Organizations%20and%20Functions%20Guidebook/DoD_Organization_March_2012.pdf" TargetMode="External"/><Relationship Id="rId35" Type="http://schemas.openxmlformats.org/officeDocument/2006/relationships/hyperlink" Target="https://www.navy.mil/navydata/fact_display.asp?cid=4200&amp;tid=200&amp;ct=4" TargetMode="External"/><Relationship Id="rId56" Type="http://schemas.openxmlformats.org/officeDocument/2006/relationships/hyperlink" Target="http://www.militaryinstallations.dod.mil/MOS/f?p=MI:ENTRY:0" TargetMode="External"/><Relationship Id="rId77" Type="http://schemas.openxmlformats.org/officeDocument/2006/relationships/hyperlink" Target="https://www.mod.go.jp/e/about/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6" Type="http://schemas.openxmlformats.org/officeDocument/2006/relationships/hyperlink" Target="http://www.un.org/disarmament/convarms/infoCBM/docs/CBM/CBM2010/Japan(E).pdf" TargetMode="External"/><Relationship Id="rId21" Type="http://schemas.openxmlformats.org/officeDocument/2006/relationships/hyperlink" Target="http://unhq-appspub-01.un.org/UNODA/UN_REGISTER.nsf/" TargetMode="External"/><Relationship Id="rId42" Type="http://schemas.openxmlformats.org/officeDocument/2006/relationships/hyperlink" Target="http://unhq-appspub-01.un.org/UNODA/UN_REGISTER.nsf/" TargetMode="External"/><Relationship Id="rId47" Type="http://schemas.openxmlformats.org/officeDocument/2006/relationships/hyperlink" Target="http://www.un.org/disarmament/convarms/NLDU/" TargetMode="External"/><Relationship Id="rId63" Type="http://schemas.openxmlformats.org/officeDocument/2006/relationships/hyperlink" Target="https://www.unroca.org/" TargetMode="External"/><Relationship Id="rId68" Type="http://schemas.openxmlformats.org/officeDocument/2006/relationships/hyperlink" Target="https://www.unroca.org/" TargetMode="External"/><Relationship Id="rId84" Type="http://schemas.openxmlformats.org/officeDocument/2006/relationships/hyperlink" Target="https://www.un.org/disarmament/convarms/nldu/" TargetMode="External"/><Relationship Id="rId89" Type="http://schemas.openxmlformats.org/officeDocument/2006/relationships/hyperlink" Target="https://www.unroca.org/" TargetMode="External"/><Relationship Id="rId16" Type="http://schemas.openxmlformats.org/officeDocument/2006/relationships/hyperlink" Target="http://unhq-appspub-01.un.org/UNODA/Milex.nsf/3c69852f5517993385256d3d004ce30c/fa6d110350601301852578b6006096cf?OpenDocument" TargetMode="External"/><Relationship Id="rId11" Type="http://schemas.openxmlformats.org/officeDocument/2006/relationships/hyperlink" Target="http://unhq-appspub-01.un.org/UNODA/UN_REGISTER.nsf/5cb8afbbb6536a298525647d00612b14/197c1c9808dc6dde852578d10059825d?OpenDocument" TargetMode="External"/><Relationship Id="rId32" Type="http://schemas.openxmlformats.org/officeDocument/2006/relationships/hyperlink" Target="http://unhq-appspub-01.un.org/UNODA/Milex.nsf/3c69852f5517993385256d3d004ce30c/0be709f78c5d9bf9852578b6005edc67?OpenDocument" TargetMode="External"/><Relationship Id="rId37" Type="http://schemas.openxmlformats.org/officeDocument/2006/relationships/hyperlink" Target="http://unhq-appspub-01.un.org/UNODA/UN_REGISTER.nsf/" TargetMode="External"/><Relationship Id="rId53" Type="http://schemas.openxmlformats.org/officeDocument/2006/relationships/hyperlink" Target="https://www.unroca.org/" TargetMode="External"/><Relationship Id="rId58" Type="http://schemas.openxmlformats.org/officeDocument/2006/relationships/hyperlink" Target="https://www.unroca.org/" TargetMode="External"/><Relationship Id="rId74" Type="http://schemas.openxmlformats.org/officeDocument/2006/relationships/hyperlink" Target="https://www.unroca.org/" TargetMode="External"/><Relationship Id="rId79" Type="http://schemas.openxmlformats.org/officeDocument/2006/relationships/hyperlink" Target="https://www.un.org/disarmament/cbms/" TargetMode="External"/><Relationship Id="rId5" Type="http://schemas.openxmlformats.org/officeDocument/2006/relationships/hyperlink" Target="http://unhq-appspub-01.un.org/UNODA/Milex.nsf/3c69852f5517993385256d3d004ce30c/fa6d110350601301852578b6006096cf?OpenDocument" TargetMode="External"/><Relationship Id="rId90" Type="http://schemas.openxmlformats.org/officeDocument/2006/relationships/hyperlink" Target="https://www.unroca.org/" TargetMode="External"/><Relationship Id="rId95" Type="http://schemas.openxmlformats.org/officeDocument/2006/relationships/hyperlink" Target="http://www.un-arm.org/Milex/Home.aspx" TargetMode="External"/><Relationship Id="rId22" Type="http://schemas.openxmlformats.org/officeDocument/2006/relationships/hyperlink" Target="http://unhq-appspub-01.un.org/UNODA/Milex.nsf/3c69852f5517993385256d3d004ce30c/d1e9d9d0dac9618e852578b6005cc58f?OpenDocument" TargetMode="External"/><Relationship Id="rId27" Type="http://schemas.openxmlformats.org/officeDocument/2006/relationships/hyperlink" Target="http://unhq-appspub-01.un.org/UNODA/UN_REGISTER.nsf/" TargetMode="External"/><Relationship Id="rId43" Type="http://schemas.openxmlformats.org/officeDocument/2006/relationships/hyperlink" Target="http://unhq-appspub-01.un.org/UNODA/UN_REGISTER.nsf/" TargetMode="External"/><Relationship Id="rId48" Type="http://schemas.openxmlformats.org/officeDocument/2006/relationships/hyperlink" Target="http://www.un.org/disarmament/convarms/infoCBM/" TargetMode="External"/><Relationship Id="rId64" Type="http://schemas.openxmlformats.org/officeDocument/2006/relationships/hyperlink" Target="https://www.unroca.org/" TargetMode="External"/><Relationship Id="rId69" Type="http://schemas.openxmlformats.org/officeDocument/2006/relationships/hyperlink" Target="https://www.unroca.org/" TargetMode="External"/><Relationship Id="rId80" Type="http://schemas.openxmlformats.org/officeDocument/2006/relationships/hyperlink" Target="https://www.un.org/disarmament/cbms/" TargetMode="External"/><Relationship Id="rId85" Type="http://schemas.openxmlformats.org/officeDocument/2006/relationships/hyperlink" Target="https://www.un.org/disarmament/convarms/nldu/" TargetMode="External"/><Relationship Id="rId3" Type="http://schemas.openxmlformats.org/officeDocument/2006/relationships/hyperlink" Target="http://unhq-appspub-01.un.org/UNODA/Milex.nsf/" TargetMode="External"/><Relationship Id="rId12" Type="http://schemas.openxmlformats.org/officeDocument/2006/relationships/hyperlink" Target="http://unhq-appspub-01.un.org/UNODA/UN_REGISTER.nsf/5cb8afbbb6536a298525647d00612b14/7e75f434f2c0cb67852578d1005a3ba9?OpenDocument" TargetMode="External"/><Relationship Id="rId17" Type="http://schemas.openxmlformats.org/officeDocument/2006/relationships/hyperlink" Target="http://unhq-appspub-01.un.org/UNODA/UN_REGISTER.nsf/5cb8afbbb6536a298525647d00612b14/cbc7788dbb2d3861852578d100644786?OpenDocument" TargetMode="External"/><Relationship Id="rId25" Type="http://schemas.openxmlformats.org/officeDocument/2006/relationships/hyperlink" Target="http://www.un.org/disarmament/convarms/infoCBM/docs/CBM/CBM2010/Japan(E).pdf" TargetMode="External"/><Relationship Id="rId33" Type="http://schemas.openxmlformats.org/officeDocument/2006/relationships/hyperlink" Target="http://www.un.org/disarmament/convarms/NLDU/docs/NLDU2009/RepublicofKorea-E.PDF" TargetMode="External"/><Relationship Id="rId38" Type="http://schemas.openxmlformats.org/officeDocument/2006/relationships/hyperlink" Target="http://unhq-appspub-01.un.org/UNODA/UN_REGISTER.nsf/" TargetMode="External"/><Relationship Id="rId46" Type="http://schemas.openxmlformats.org/officeDocument/2006/relationships/hyperlink" Target="http://www.un.org/disarmament/convarms/Milex/Docs/2013-MILEX-participation-by-Member-States.pdf" TargetMode="External"/><Relationship Id="rId59" Type="http://schemas.openxmlformats.org/officeDocument/2006/relationships/hyperlink" Target="https://www.unroca.org/" TargetMode="External"/><Relationship Id="rId67" Type="http://schemas.openxmlformats.org/officeDocument/2006/relationships/hyperlink" Target="https://www.unroca.org/" TargetMode="External"/><Relationship Id="rId20" Type="http://schemas.openxmlformats.org/officeDocument/2006/relationships/hyperlink" Target="http://unhq-appspub-01.un.org/UNODA/UN_REGISTER.nsf/" TargetMode="External"/><Relationship Id="rId41" Type="http://schemas.openxmlformats.org/officeDocument/2006/relationships/hyperlink" Target="http://unhq-appspub-01.un.org/UNODA/UN_REGISTER.nsf/5cb8afbbb6536a298525647d00612b14/7e75f434f2c0cb67852578d1005a3ba9?OpenDocument" TargetMode="External"/><Relationship Id="rId54" Type="http://schemas.openxmlformats.org/officeDocument/2006/relationships/hyperlink" Target="https://www.unroca.org/" TargetMode="External"/><Relationship Id="rId62" Type="http://schemas.openxmlformats.org/officeDocument/2006/relationships/hyperlink" Target="https://www.unroca.org/" TargetMode="External"/><Relationship Id="rId70" Type="http://schemas.openxmlformats.org/officeDocument/2006/relationships/hyperlink" Target="https://www.unroca.org/" TargetMode="External"/><Relationship Id="rId75" Type="http://schemas.openxmlformats.org/officeDocument/2006/relationships/hyperlink" Target="https://www.unroca.org/" TargetMode="External"/><Relationship Id="rId83" Type="http://schemas.openxmlformats.org/officeDocument/2006/relationships/hyperlink" Target="https://www.un.org/disarmament/convarms/nldu/" TargetMode="External"/><Relationship Id="rId88" Type="http://schemas.openxmlformats.org/officeDocument/2006/relationships/hyperlink" Target="https://www.unroca.org/" TargetMode="External"/><Relationship Id="rId91" Type="http://schemas.openxmlformats.org/officeDocument/2006/relationships/hyperlink" Target="https://www.unroca.org/" TargetMode="External"/><Relationship Id="rId96" Type="http://schemas.openxmlformats.org/officeDocument/2006/relationships/hyperlink" Target="http://www.un-arm.org/Milex/Home.aspx" TargetMode="External"/><Relationship Id="rId1" Type="http://schemas.openxmlformats.org/officeDocument/2006/relationships/hyperlink" Target="http://unhq-appspub-01.un.org/UNODA/Milex.nsf/3c69852f5517993385256d3d004ce30c/d1e9d9d0dac9618e852578b6005cc58f?OpenDocument" TargetMode="External"/><Relationship Id="rId6" Type="http://schemas.openxmlformats.org/officeDocument/2006/relationships/hyperlink" Target="http://unhq-appspub-01.un.org/UNODA/UN_REGISTER.nsf/5cb8afbbb6536a298525647d00612b14/e5fa9a1768299fc3852578d1005534e0?OpenDocument" TargetMode="External"/><Relationship Id="rId15" Type="http://schemas.openxmlformats.org/officeDocument/2006/relationships/hyperlink" Target="http://unhq-appspub-01.un.org/UNODA/UN_REGISTER.nsf/5cb8afbbb6536a298525647d00612b14/cbc7788dbb2d3861852578d100644786?OpenDocument" TargetMode="External"/><Relationship Id="rId23" Type="http://schemas.openxmlformats.org/officeDocument/2006/relationships/hyperlink" Target="http://unhq-appspub-01.un.org/UNODA/UN_REGISTER.nsf/5cb8afbbb6536a298525647d00612b14/e5fa9a1768299fc3852578d1005534e0?OpenDocument" TargetMode="External"/><Relationship Id="rId28" Type="http://schemas.openxmlformats.org/officeDocument/2006/relationships/hyperlink" Target="http://unhq-appspub-01.un.org/UNODA/UN_REGISTER.nsf/" TargetMode="External"/><Relationship Id="rId36" Type="http://schemas.openxmlformats.org/officeDocument/2006/relationships/hyperlink" Target="http://www.un.org/disarmament/convarms/NLDU/docs/NLDU2009/RepublicofKorea-E.PDF" TargetMode="External"/><Relationship Id="rId49" Type="http://schemas.openxmlformats.org/officeDocument/2006/relationships/hyperlink" Target="http://undocs.org/a/73/185" TargetMode="External"/><Relationship Id="rId57" Type="http://schemas.openxmlformats.org/officeDocument/2006/relationships/hyperlink" Target="https://www.unroca.org/" TargetMode="External"/><Relationship Id="rId10" Type="http://schemas.openxmlformats.org/officeDocument/2006/relationships/hyperlink" Target="http://unhq-appspub-01.un.org/UNODA/UN_REGISTER.nsf/5cb8afbbb6536a298525647d00612b14/197c1c9808dc6dde852578d10059825d?OpenDocument" TargetMode="External"/><Relationship Id="rId31" Type="http://schemas.openxmlformats.org/officeDocument/2006/relationships/hyperlink" Target="http://unhq-appspub-01.un.org/UNODA/UN_REGISTER.nsf/5cb8afbbb6536a298525647d00612b14/2aa98392076e5e988525776900813b96?OpenDocument" TargetMode="External"/><Relationship Id="rId44" Type="http://schemas.openxmlformats.org/officeDocument/2006/relationships/hyperlink" Target="http://www.un.org/disarmament/convarms/infoCBM/docs/CBM/CBM_2010/Japan(E).pdf" TargetMode="External"/><Relationship Id="rId52" Type="http://schemas.openxmlformats.org/officeDocument/2006/relationships/hyperlink" Target="https://www.unroca.org/" TargetMode="External"/><Relationship Id="rId60" Type="http://schemas.openxmlformats.org/officeDocument/2006/relationships/hyperlink" Target="https://www.unroca.org/" TargetMode="External"/><Relationship Id="rId65" Type="http://schemas.openxmlformats.org/officeDocument/2006/relationships/hyperlink" Target="https://www.unroca.org/" TargetMode="External"/><Relationship Id="rId73" Type="http://schemas.openxmlformats.org/officeDocument/2006/relationships/hyperlink" Target="https://www.unroca.org/" TargetMode="External"/><Relationship Id="rId78" Type="http://schemas.openxmlformats.org/officeDocument/2006/relationships/hyperlink" Target="https://www.un.org/disarmament/cbms/" TargetMode="External"/><Relationship Id="rId81" Type="http://schemas.openxmlformats.org/officeDocument/2006/relationships/hyperlink" Target="https://www.un.org/disarmament/cbms/" TargetMode="External"/><Relationship Id="rId86" Type="http://schemas.openxmlformats.org/officeDocument/2006/relationships/hyperlink" Target="https://www.un.org/disarmament/convarms/nldu/" TargetMode="External"/><Relationship Id="rId94" Type="http://schemas.openxmlformats.org/officeDocument/2006/relationships/hyperlink" Target="http://www.un-arm.org/Milex/Home.aspx" TargetMode="External"/><Relationship Id="rId99" Type="http://schemas.openxmlformats.org/officeDocument/2006/relationships/hyperlink" Target="http://www.un-arm.org/Milex/Home.aspx" TargetMode="External"/><Relationship Id="rId4" Type="http://schemas.openxmlformats.org/officeDocument/2006/relationships/hyperlink" Target="http://unhq-appspub-01.un.org/UNODA/Milex.nsf/3c69852f5517993385256d3d004ce30c/17b6d8c450b00225852578b6005f3026?OpenDocument" TargetMode="External"/><Relationship Id="rId9" Type="http://schemas.openxmlformats.org/officeDocument/2006/relationships/hyperlink" Target="http://www.un.org/disarmament/convarms/infoCBM/docs/CBM/CBM2010/Japan(E).pdf" TargetMode="External"/><Relationship Id="rId13" Type="http://schemas.openxmlformats.org/officeDocument/2006/relationships/hyperlink" Target="http://unhq-appspub-01.un.org/UNODA/UN_REGISTER.nsf/5cb8afbbb6536a298525647d00612b14/7e75f434f2c0cb67852578d1005a3ba9?OpenDocument" TargetMode="External"/><Relationship Id="rId18" Type="http://schemas.openxmlformats.org/officeDocument/2006/relationships/hyperlink" Target="http://unhq-appspub-01.un.org/UNODA/UN_REGISTER.nsf/5cb8afbbb6536a298525647d00612b14/cbc7788dbb2d3861852578d100644786?OpenDocument" TargetMode="External"/><Relationship Id="rId39" Type="http://schemas.openxmlformats.org/officeDocument/2006/relationships/hyperlink" Target="http://unhq-appspub-01.un.org/UNODA/Milex.nsf/3c69852f5517993385256d3d004ce30c/17b6d8c450b00225852578b6005f3026?OpenDocument" TargetMode="External"/><Relationship Id="rId34" Type="http://schemas.openxmlformats.org/officeDocument/2006/relationships/hyperlink" Target="http://unhq-appspub-01.un.org/UNODA/UN_REGISTER.nsf/5cb8afbbb6536a298525647d00612b14/197c1c9808dc6dde852578d10059825d?OpenDocument" TargetMode="External"/><Relationship Id="rId50" Type="http://schemas.openxmlformats.org/officeDocument/2006/relationships/hyperlink" Target="http://www.un-arm.org/MilEx/Home.aspx" TargetMode="External"/><Relationship Id="rId55" Type="http://schemas.openxmlformats.org/officeDocument/2006/relationships/hyperlink" Target="https://www.unroca.org/" TargetMode="External"/><Relationship Id="rId76" Type="http://schemas.openxmlformats.org/officeDocument/2006/relationships/hyperlink" Target="https://www.unroca.org/" TargetMode="External"/><Relationship Id="rId97" Type="http://schemas.openxmlformats.org/officeDocument/2006/relationships/hyperlink" Target="http://www.un-arm.org/Milex/Home.aspx" TargetMode="External"/><Relationship Id="rId7" Type="http://schemas.openxmlformats.org/officeDocument/2006/relationships/hyperlink" Target="http://unhq-appspub-01.un.org/UNODA/UN_REGISTER.nsf/5cb8afbbb6536a298525647d00612b14/e5fa9a1768299fc3852578d1005534e0?OpenDocument" TargetMode="External"/><Relationship Id="rId71" Type="http://schemas.openxmlformats.org/officeDocument/2006/relationships/hyperlink" Target="https://www.unroca.org/" TargetMode="External"/><Relationship Id="rId92" Type="http://schemas.openxmlformats.org/officeDocument/2006/relationships/hyperlink" Target="https://www.un.org/disarmament/cbms/" TargetMode="External"/><Relationship Id="rId2" Type="http://schemas.openxmlformats.org/officeDocument/2006/relationships/hyperlink" Target="http://unhq-appspub-01.un.org/UNODA/Milex.nsf/3c69852f5517993385256d3d004ce30c/0be709f78c5d9bf9852578b6005edc67?OpenDocument" TargetMode="External"/><Relationship Id="rId29" Type="http://schemas.openxmlformats.org/officeDocument/2006/relationships/hyperlink" Target="http://unhq-appspub-01.un.org/UNODA/Milex.nsf/" TargetMode="External"/><Relationship Id="rId24" Type="http://schemas.openxmlformats.org/officeDocument/2006/relationships/hyperlink" Target="http://unhq-appspub-01.un.org/UNODA/UN_REGISTER.nsf/5cb8afbbb6536a298525647d00612b14/e5fa9a1768299fc3852578d1005534e0?OpenDocument" TargetMode="External"/><Relationship Id="rId40" Type="http://schemas.openxmlformats.org/officeDocument/2006/relationships/hyperlink" Target="http://unhq-appspub-01.un.org/UNODA/UN_REGISTER.nsf/5cb8afbbb6536a298525647d00612b14/7e75f434f2c0cb67852578d1005a3ba9?OpenDocument" TargetMode="External"/><Relationship Id="rId45" Type="http://schemas.openxmlformats.org/officeDocument/2006/relationships/hyperlink" Target="http://www.un.org/disarmament/convarms/Milex/Docs/2013-MILEX-participation-by-Member-States.pdf" TargetMode="External"/><Relationship Id="rId66" Type="http://schemas.openxmlformats.org/officeDocument/2006/relationships/hyperlink" Target="https://www.unroca.org/" TargetMode="External"/><Relationship Id="rId87" Type="http://schemas.openxmlformats.org/officeDocument/2006/relationships/hyperlink" Target="https://www.unroca.org/" TargetMode="External"/><Relationship Id="rId61" Type="http://schemas.openxmlformats.org/officeDocument/2006/relationships/hyperlink" Target="https://www.unroca.org/" TargetMode="External"/><Relationship Id="rId82" Type="http://schemas.openxmlformats.org/officeDocument/2006/relationships/hyperlink" Target="https://www.un.org/disarmament/convarms/nldu/" TargetMode="External"/><Relationship Id="rId19" Type="http://schemas.openxmlformats.org/officeDocument/2006/relationships/hyperlink" Target="http://unhq-appspub-01.un.org/UNODA/UN_REGISTER.nsf/" TargetMode="External"/><Relationship Id="rId14" Type="http://schemas.openxmlformats.org/officeDocument/2006/relationships/hyperlink" Target="http://unhq-appspub-01.un.org/UNODA/UN_REGISTER.nsf/5cb8afbbb6536a298525647d00612b14/cbc7788dbb2d3861852578d100644786?OpenDocument" TargetMode="External"/><Relationship Id="rId30" Type="http://schemas.openxmlformats.org/officeDocument/2006/relationships/hyperlink" Target="http://unhq-appspub-01.un.org/UNODA/UN_REGISTER.nsf/5cb8afbbb6536a298525647d00612b14/2aa98392076e5e988525776900813b96?OpenDocument" TargetMode="External"/><Relationship Id="rId35" Type="http://schemas.openxmlformats.org/officeDocument/2006/relationships/hyperlink" Target="http://unhq-appspub-01.un.org/UNODA/UN_REGISTER.nsf/5cb8afbbb6536a298525647d00612b14/197c1c9808dc6dde852578d10059825d?OpenDocument" TargetMode="External"/><Relationship Id="rId56" Type="http://schemas.openxmlformats.org/officeDocument/2006/relationships/hyperlink" Target="https://www.unroca.org/" TargetMode="External"/><Relationship Id="rId77" Type="http://schemas.openxmlformats.org/officeDocument/2006/relationships/hyperlink" Target="https://www.un.org/disarmament/cbms/" TargetMode="External"/><Relationship Id="rId100" Type="http://schemas.openxmlformats.org/officeDocument/2006/relationships/drawing" Target="../drawings/drawing9.xml"/><Relationship Id="rId8" Type="http://schemas.openxmlformats.org/officeDocument/2006/relationships/hyperlink" Target="http://www.un.org/disarmament/convarms/NLDU/docs/NLDU2009/RepublicofKorea-E.PDF" TargetMode="External"/><Relationship Id="rId51" Type="http://schemas.openxmlformats.org/officeDocument/2006/relationships/hyperlink" Target="http://unhq-appspub-01.un.org/UNODA/Milex.nsf/" TargetMode="External"/><Relationship Id="rId72" Type="http://schemas.openxmlformats.org/officeDocument/2006/relationships/hyperlink" Target="https://www.unroca.org/" TargetMode="External"/><Relationship Id="rId93" Type="http://schemas.openxmlformats.org/officeDocument/2006/relationships/hyperlink" Target="https://www.un.org/disarmament/convarms/nldu/" TargetMode="External"/><Relationship Id="rId98" Type="http://schemas.openxmlformats.org/officeDocument/2006/relationships/hyperlink" Target="http://www.un-arm.org/Milex/Hom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topLeftCell="A9" workbookViewId="0">
      <selection activeCell="H35" sqref="H35"/>
    </sheetView>
  </sheetViews>
  <sheetFormatPr baseColWidth="10" defaultColWidth="8.83203125" defaultRowHeight="15"/>
  <cols>
    <col min="1" max="1" width="6.83203125" customWidth="1"/>
    <col min="14" max="14" width="8.5" customWidth="1"/>
    <col min="15" max="15" width="7" customWidth="1"/>
    <col min="19" max="19" width="8.5" customWidth="1"/>
    <col min="20" max="20" width="7.1640625" customWidth="1"/>
  </cols>
  <sheetData>
    <row r="1" spans="1:20" ht="48.75" customHeight="1">
      <c r="A1" s="12"/>
      <c r="B1" s="12"/>
      <c r="C1" s="12"/>
      <c r="D1" s="12"/>
      <c r="E1" s="12"/>
      <c r="F1" s="12"/>
      <c r="G1" s="12"/>
      <c r="H1" s="12"/>
      <c r="I1" s="12"/>
      <c r="J1" s="12"/>
      <c r="K1" s="12"/>
      <c r="L1" s="12"/>
      <c r="M1" s="12"/>
      <c r="N1" s="12"/>
      <c r="O1" s="12"/>
      <c r="P1" s="12"/>
      <c r="Q1" s="12"/>
      <c r="R1" s="12"/>
      <c r="S1" s="12"/>
      <c r="T1" s="12"/>
    </row>
    <row r="2" spans="1:20" ht="15.75" customHeight="1">
      <c r="A2" s="12"/>
      <c r="B2" s="696"/>
      <c r="C2" s="696"/>
      <c r="D2" s="696"/>
      <c r="E2" s="696"/>
      <c r="F2" s="696"/>
      <c r="G2" s="696"/>
      <c r="H2" s="696"/>
      <c r="I2" s="696"/>
      <c r="J2" s="696"/>
      <c r="K2" s="696"/>
      <c r="L2" s="696"/>
      <c r="M2" s="696"/>
      <c r="N2" s="12"/>
      <c r="O2" s="12"/>
      <c r="S2" s="12"/>
      <c r="T2" s="12"/>
    </row>
    <row r="3" spans="1:20" ht="15.75" customHeight="1">
      <c r="A3" s="12"/>
      <c r="B3" s="696"/>
      <c r="C3" s="696"/>
      <c r="D3" s="696"/>
      <c r="E3" s="696"/>
      <c r="F3" s="696"/>
      <c r="G3" s="696"/>
      <c r="H3" s="696"/>
      <c r="I3" s="696"/>
      <c r="J3" s="696"/>
      <c r="K3" s="696"/>
      <c r="L3" s="696"/>
      <c r="M3" s="696"/>
      <c r="N3" s="12"/>
      <c r="O3" s="12"/>
      <c r="S3" s="12"/>
      <c r="T3" s="12"/>
    </row>
    <row r="4" spans="1:20" ht="15.75" customHeight="1">
      <c r="A4" s="12"/>
      <c r="B4" s="696"/>
      <c r="C4" s="696"/>
      <c r="D4" s="696"/>
      <c r="E4" s="696"/>
      <c r="F4" s="696"/>
      <c r="G4" s="696"/>
      <c r="H4" s="696"/>
      <c r="I4" s="696"/>
      <c r="J4" s="696"/>
      <c r="K4" s="696"/>
      <c r="L4" s="696"/>
      <c r="M4" s="696"/>
      <c r="N4" s="12"/>
      <c r="O4" s="12"/>
      <c r="S4" s="12"/>
      <c r="T4" s="12"/>
    </row>
    <row r="5" spans="1:20" ht="15.75" customHeight="1">
      <c r="A5" s="12"/>
      <c r="B5" s="696"/>
      <c r="C5" s="696"/>
      <c r="D5" s="696"/>
      <c r="E5" s="696"/>
      <c r="F5" s="696"/>
      <c r="G5" s="696"/>
      <c r="H5" s="696"/>
      <c r="I5" s="696"/>
      <c r="J5" s="696"/>
      <c r="K5" s="696"/>
      <c r="L5" s="696"/>
      <c r="M5" s="696"/>
      <c r="N5" s="12"/>
      <c r="O5" s="12"/>
      <c r="S5" s="12"/>
      <c r="T5" s="12"/>
    </row>
    <row r="6" spans="1:20" ht="15.75" customHeight="1">
      <c r="A6" s="12"/>
      <c r="B6" s="696"/>
      <c r="C6" s="696"/>
      <c r="D6" s="696"/>
      <c r="E6" s="696"/>
      <c r="F6" s="696"/>
      <c r="G6" s="696"/>
      <c r="H6" s="696"/>
      <c r="I6" s="696"/>
      <c r="J6" s="696"/>
      <c r="K6" s="696"/>
      <c r="L6" s="696"/>
      <c r="M6" s="696"/>
      <c r="N6" s="12"/>
      <c r="O6" s="12"/>
      <c r="S6" s="12"/>
      <c r="T6" s="12"/>
    </row>
    <row r="7" spans="1:20" ht="15.75" customHeight="1">
      <c r="A7" s="12"/>
      <c r="B7" s="696"/>
      <c r="C7" s="696"/>
      <c r="D7" s="696"/>
      <c r="E7" s="696"/>
      <c r="F7" s="696"/>
      <c r="G7" s="696"/>
      <c r="H7" s="696"/>
      <c r="I7" s="696"/>
      <c r="J7" s="696"/>
      <c r="K7" s="696"/>
      <c r="L7" s="696"/>
      <c r="M7" s="696"/>
      <c r="N7" s="12"/>
      <c r="O7" s="12"/>
      <c r="S7" s="12"/>
      <c r="T7" s="12"/>
    </row>
    <row r="8" spans="1:20" ht="15.75" customHeight="1">
      <c r="A8" s="12"/>
      <c r="B8" s="696"/>
      <c r="C8" s="696"/>
      <c r="D8" s="696"/>
      <c r="E8" s="696"/>
      <c r="F8" s="696"/>
      <c r="G8" s="696"/>
      <c r="H8" s="696"/>
      <c r="I8" s="696"/>
      <c r="J8" s="696"/>
      <c r="K8" s="696"/>
      <c r="L8" s="696"/>
      <c r="M8" s="696"/>
      <c r="N8" s="12"/>
      <c r="O8" s="12"/>
      <c r="S8" s="12"/>
      <c r="T8" s="12"/>
    </row>
    <row r="9" spans="1:20" ht="15.75" customHeight="1">
      <c r="A9" s="12"/>
      <c r="B9" s="696"/>
      <c r="C9" s="696"/>
      <c r="D9" s="696"/>
      <c r="E9" s="696"/>
      <c r="F9" s="696"/>
      <c r="G9" s="696"/>
      <c r="H9" s="696"/>
      <c r="I9" s="696"/>
      <c r="J9" s="696"/>
      <c r="K9" s="696"/>
      <c r="L9" s="696"/>
      <c r="M9" s="696"/>
      <c r="N9" s="12"/>
      <c r="O9" s="12"/>
      <c r="S9" s="12"/>
      <c r="T9" s="12"/>
    </row>
    <row r="10" spans="1:20" ht="15.75" customHeight="1">
      <c r="A10" s="12"/>
      <c r="B10" s="696"/>
      <c r="C10" s="696"/>
      <c r="D10" s="696"/>
      <c r="E10" s="696"/>
      <c r="F10" s="696"/>
      <c r="G10" s="696"/>
      <c r="H10" s="696"/>
      <c r="I10" s="696"/>
      <c r="J10" s="696"/>
      <c r="K10" s="696"/>
      <c r="L10" s="696"/>
      <c r="M10" s="696"/>
      <c r="N10" s="12"/>
      <c r="O10" s="12"/>
      <c r="S10" s="12"/>
      <c r="T10" s="12"/>
    </row>
    <row r="11" spans="1:20" ht="15.75" customHeight="1">
      <c r="A11" s="12"/>
      <c r="B11" s="696"/>
      <c r="C11" s="696"/>
      <c r="D11" s="696"/>
      <c r="E11" s="696"/>
      <c r="F11" s="696"/>
      <c r="G11" s="696"/>
      <c r="H11" s="696"/>
      <c r="I11" s="696"/>
      <c r="J11" s="696"/>
      <c r="K11" s="696"/>
      <c r="L11" s="696"/>
      <c r="M11" s="696"/>
      <c r="N11" s="12"/>
      <c r="O11" s="12"/>
      <c r="S11" s="12"/>
      <c r="T11" s="12"/>
    </row>
    <row r="12" spans="1:20" ht="15.75" customHeight="1">
      <c r="A12" s="12"/>
      <c r="B12" s="696"/>
      <c r="C12" s="696"/>
      <c r="D12" s="696"/>
      <c r="E12" s="696"/>
      <c r="F12" s="696"/>
      <c r="G12" s="696"/>
      <c r="H12" s="696"/>
      <c r="I12" s="696"/>
      <c r="J12" s="696"/>
      <c r="K12" s="696"/>
      <c r="L12" s="696"/>
      <c r="M12" s="696"/>
      <c r="N12" s="12"/>
      <c r="O12" s="12"/>
      <c r="S12" s="12"/>
      <c r="T12" s="12"/>
    </row>
    <row r="13" spans="1:20" ht="15" customHeight="1">
      <c r="A13" s="12"/>
      <c r="B13" s="696"/>
      <c r="C13" s="696"/>
      <c r="D13" s="696"/>
      <c r="E13" s="696"/>
      <c r="F13" s="696"/>
      <c r="G13" s="696"/>
      <c r="H13" s="696"/>
      <c r="I13" s="696"/>
      <c r="J13" s="696"/>
      <c r="K13" s="696"/>
      <c r="L13" s="696"/>
      <c r="M13" s="696"/>
      <c r="N13" s="12"/>
      <c r="O13" s="12"/>
      <c r="S13" s="12"/>
      <c r="T13" s="12"/>
    </row>
    <row r="14" spans="1:20" ht="15" customHeight="1">
      <c r="A14" s="12"/>
      <c r="B14" s="696"/>
      <c r="C14" s="696"/>
      <c r="D14" s="696"/>
      <c r="E14" s="696"/>
      <c r="F14" s="696"/>
      <c r="G14" s="696"/>
      <c r="H14" s="696"/>
      <c r="I14" s="696"/>
      <c r="J14" s="696"/>
      <c r="K14" s="696"/>
      <c r="L14" s="696"/>
      <c r="M14" s="696"/>
      <c r="N14" s="12"/>
      <c r="O14" s="12"/>
      <c r="S14" s="12"/>
      <c r="T14" s="12"/>
    </row>
    <row r="15" spans="1:20" ht="15" customHeight="1">
      <c r="A15" s="12"/>
      <c r="B15" s="696"/>
      <c r="C15" s="696"/>
      <c r="D15" s="696"/>
      <c r="E15" s="696"/>
      <c r="F15" s="696"/>
      <c r="G15" s="696"/>
      <c r="H15" s="696"/>
      <c r="I15" s="696"/>
      <c r="J15" s="696"/>
      <c r="K15" s="696"/>
      <c r="L15" s="696"/>
      <c r="M15" s="696"/>
      <c r="N15" s="12"/>
      <c r="O15" s="12"/>
      <c r="S15" s="12"/>
      <c r="T15" s="12"/>
    </row>
    <row r="16" spans="1:20" ht="15" customHeight="1">
      <c r="A16" s="12"/>
      <c r="B16" s="696"/>
      <c r="C16" s="696"/>
      <c r="D16" s="696"/>
      <c r="E16" s="696"/>
      <c r="F16" s="696"/>
      <c r="G16" s="696"/>
      <c r="H16" s="696"/>
      <c r="I16" s="696"/>
      <c r="J16" s="696"/>
      <c r="K16" s="696"/>
      <c r="L16" s="696"/>
      <c r="M16" s="696"/>
      <c r="N16" s="12"/>
      <c r="O16" s="12"/>
      <c r="S16" s="12"/>
      <c r="T16" s="12"/>
    </row>
    <row r="17" spans="1:20" ht="15" customHeight="1">
      <c r="A17" s="12"/>
      <c r="B17" s="696"/>
      <c r="C17" s="696"/>
      <c r="D17" s="696"/>
      <c r="E17" s="696"/>
      <c r="F17" s="696"/>
      <c r="G17" s="696"/>
      <c r="H17" s="696"/>
      <c r="I17" s="696"/>
      <c r="J17" s="696"/>
      <c r="K17" s="696"/>
      <c r="L17" s="696"/>
      <c r="M17" s="696"/>
      <c r="N17" s="12"/>
      <c r="O17" s="12"/>
      <c r="S17" s="12"/>
      <c r="T17" s="12"/>
    </row>
    <row r="18" spans="1:20" ht="15" customHeight="1">
      <c r="A18" s="12"/>
      <c r="B18" s="696"/>
      <c r="C18" s="696"/>
      <c r="D18" s="696"/>
      <c r="E18" s="696"/>
      <c r="F18" s="696"/>
      <c r="G18" s="696"/>
      <c r="H18" s="696"/>
      <c r="I18" s="696"/>
      <c r="J18" s="696"/>
      <c r="K18" s="696"/>
      <c r="L18" s="696"/>
      <c r="M18" s="696"/>
      <c r="N18" s="12"/>
      <c r="O18" s="12"/>
      <c r="S18" s="12"/>
      <c r="T18" s="12"/>
    </row>
    <row r="19" spans="1:20" ht="15" customHeight="1">
      <c r="A19" s="12"/>
      <c r="B19" s="696"/>
      <c r="C19" s="696"/>
      <c r="D19" s="696"/>
      <c r="E19" s="696"/>
      <c r="F19" s="696"/>
      <c r="G19" s="696"/>
      <c r="H19" s="696"/>
      <c r="I19" s="696"/>
      <c r="J19" s="696"/>
      <c r="K19" s="696"/>
      <c r="L19" s="696"/>
      <c r="M19" s="696"/>
      <c r="N19" s="12"/>
      <c r="O19" s="12"/>
      <c r="S19" s="12"/>
      <c r="T19" s="12"/>
    </row>
    <row r="20" spans="1:20" ht="15" customHeight="1">
      <c r="A20" s="12"/>
      <c r="B20" s="696"/>
      <c r="C20" s="696"/>
      <c r="D20" s="696"/>
      <c r="E20" s="696"/>
      <c r="F20" s="696"/>
      <c r="G20" s="696"/>
      <c r="H20" s="696"/>
      <c r="I20" s="696"/>
      <c r="J20" s="696"/>
      <c r="K20" s="696"/>
      <c r="L20" s="696"/>
      <c r="M20" s="696"/>
      <c r="N20" s="12"/>
      <c r="O20" s="12"/>
      <c r="S20" s="12"/>
      <c r="T20" s="12"/>
    </row>
    <row r="21" spans="1:20" ht="15" customHeight="1">
      <c r="A21" s="12"/>
      <c r="B21" s="696"/>
      <c r="C21" s="696"/>
      <c r="D21" s="696"/>
      <c r="E21" s="696"/>
      <c r="F21" s="696"/>
      <c r="G21" s="696"/>
      <c r="H21" s="696"/>
      <c r="I21" s="696"/>
      <c r="J21" s="696"/>
      <c r="K21" s="696"/>
      <c r="L21" s="696"/>
      <c r="M21" s="696"/>
      <c r="N21" s="12"/>
      <c r="O21" s="12"/>
      <c r="S21" s="12"/>
      <c r="T21" s="12"/>
    </row>
    <row r="22" spans="1:20" ht="15" customHeight="1">
      <c r="A22" s="12"/>
      <c r="B22" s="696"/>
      <c r="C22" s="696"/>
      <c r="D22" s="696"/>
      <c r="E22" s="696"/>
      <c r="F22" s="696"/>
      <c r="G22" s="696"/>
      <c r="H22" s="696"/>
      <c r="I22" s="696"/>
      <c r="J22" s="696"/>
      <c r="K22" s="696"/>
      <c r="L22" s="696"/>
      <c r="M22" s="696"/>
      <c r="N22" s="12"/>
      <c r="O22" s="12"/>
      <c r="S22" s="12"/>
      <c r="T22" s="12"/>
    </row>
    <row r="23" spans="1:20" ht="15" customHeight="1">
      <c r="A23" s="12"/>
      <c r="B23" s="696"/>
      <c r="C23" s="696"/>
      <c r="D23" s="696"/>
      <c r="E23" s="696"/>
      <c r="F23" s="696"/>
      <c r="G23" s="696"/>
      <c r="H23" s="696"/>
      <c r="I23" s="696"/>
      <c r="J23" s="696"/>
      <c r="K23" s="696"/>
      <c r="L23" s="696"/>
      <c r="M23" s="696"/>
      <c r="N23" s="12"/>
      <c r="O23" s="12"/>
      <c r="S23" s="12"/>
      <c r="T23" s="12"/>
    </row>
    <row r="24" spans="1:20" ht="15" customHeight="1">
      <c r="A24" s="12"/>
      <c r="B24" s="696"/>
      <c r="C24" s="696"/>
      <c r="D24" s="696"/>
      <c r="E24" s="696"/>
      <c r="F24" s="696"/>
      <c r="G24" s="696"/>
      <c r="H24" s="696"/>
      <c r="I24" s="696"/>
      <c r="J24" s="696"/>
      <c r="K24" s="696"/>
      <c r="L24" s="696"/>
      <c r="M24" s="696"/>
      <c r="N24" s="12"/>
      <c r="O24" s="12"/>
      <c r="S24" s="12"/>
      <c r="T24" s="12"/>
    </row>
    <row r="25" spans="1:20" ht="15" customHeight="1">
      <c r="A25" s="12"/>
      <c r="B25" s="696"/>
      <c r="C25" s="696"/>
      <c r="D25" s="696"/>
      <c r="E25" s="696"/>
      <c r="F25" s="696"/>
      <c r="G25" s="696"/>
      <c r="H25" s="696"/>
      <c r="I25" s="696"/>
      <c r="J25" s="696"/>
      <c r="K25" s="696"/>
      <c r="L25" s="696"/>
      <c r="M25" s="696"/>
      <c r="N25" s="12"/>
      <c r="O25" s="12"/>
      <c r="S25" s="12"/>
      <c r="T25" s="12"/>
    </row>
    <row r="26" spans="1:20" ht="15" customHeight="1">
      <c r="A26" s="12"/>
      <c r="B26" s="696"/>
      <c r="C26" s="696"/>
      <c r="D26" s="696"/>
      <c r="E26" s="696"/>
      <c r="F26" s="696"/>
      <c r="G26" s="696"/>
      <c r="H26" s="696"/>
      <c r="I26" s="696"/>
      <c r="J26" s="696"/>
      <c r="K26" s="696"/>
      <c r="L26" s="696"/>
      <c r="M26" s="696"/>
      <c r="N26" s="12"/>
      <c r="O26" s="12"/>
      <c r="S26" s="12"/>
      <c r="T26" s="12"/>
    </row>
    <row r="27" spans="1:20" ht="15" customHeight="1">
      <c r="A27" s="12"/>
      <c r="B27" s="696"/>
      <c r="C27" s="696"/>
      <c r="D27" s="696"/>
      <c r="E27" s="696"/>
      <c r="F27" s="696"/>
      <c r="G27" s="696"/>
      <c r="H27" s="696"/>
      <c r="I27" s="696"/>
      <c r="J27" s="696"/>
      <c r="K27" s="696"/>
      <c r="L27" s="696"/>
      <c r="M27" s="696"/>
      <c r="N27" s="12"/>
      <c r="O27" s="12"/>
      <c r="S27" s="12"/>
      <c r="T27" s="12"/>
    </row>
    <row r="28" spans="1:20" ht="15" customHeight="1">
      <c r="A28" s="12"/>
      <c r="B28" s="696"/>
      <c r="C28" s="696"/>
      <c r="D28" s="696"/>
      <c r="E28" s="696"/>
      <c r="F28" s="696"/>
      <c r="G28" s="696"/>
      <c r="H28" s="696"/>
      <c r="I28" s="696"/>
      <c r="J28" s="696"/>
      <c r="K28" s="696"/>
      <c r="L28" s="696"/>
      <c r="M28" s="696"/>
      <c r="N28" s="12"/>
      <c r="O28" s="12"/>
      <c r="S28" s="12"/>
      <c r="T28" s="12"/>
    </row>
    <row r="29" spans="1:20" ht="15.75" customHeight="1">
      <c r="A29" s="12"/>
      <c r="B29" s="696"/>
      <c r="C29" s="696"/>
      <c r="D29" s="696"/>
      <c r="E29" s="696"/>
      <c r="F29" s="696"/>
      <c r="G29" s="696"/>
      <c r="H29" s="696"/>
      <c r="I29" s="696"/>
      <c r="J29" s="696"/>
      <c r="K29" s="696"/>
      <c r="L29" s="696"/>
      <c r="M29" s="696"/>
      <c r="N29" s="12"/>
      <c r="O29" s="12"/>
      <c r="S29" s="12"/>
      <c r="T29" s="12"/>
    </row>
    <row r="30" spans="1:20" ht="15.75" customHeight="1">
      <c r="A30" s="12"/>
      <c r="B30" s="696"/>
      <c r="C30" s="696"/>
      <c r="D30" s="696"/>
      <c r="E30" s="696"/>
      <c r="F30" s="696"/>
      <c r="G30" s="696"/>
      <c r="H30" s="696"/>
      <c r="I30" s="696"/>
      <c r="J30" s="696"/>
      <c r="K30" s="696"/>
      <c r="L30" s="696"/>
      <c r="M30" s="696"/>
      <c r="N30" s="12"/>
      <c r="O30" s="12"/>
      <c r="S30" s="12"/>
      <c r="T30" s="12"/>
    </row>
    <row r="31" spans="1:20" ht="15.75" customHeight="1">
      <c r="A31" s="12"/>
      <c r="B31" s="696"/>
      <c r="C31" s="696"/>
      <c r="D31" s="696"/>
      <c r="E31" s="696"/>
      <c r="F31" s="696"/>
      <c r="G31" s="696"/>
      <c r="H31" s="696"/>
      <c r="I31" s="696"/>
      <c r="J31" s="696"/>
      <c r="K31" s="696"/>
      <c r="L31" s="696"/>
      <c r="M31" s="696"/>
      <c r="N31" s="12"/>
      <c r="O31" s="12"/>
      <c r="P31" s="12"/>
      <c r="Q31" s="12"/>
      <c r="R31" s="12"/>
      <c r="S31" s="12"/>
      <c r="T31" s="12"/>
    </row>
    <row r="32" spans="1:20" ht="15.75" customHeight="1">
      <c r="A32" s="12"/>
      <c r="B32" s="696"/>
      <c r="C32" s="696"/>
      <c r="D32" s="696"/>
      <c r="E32" s="696"/>
      <c r="F32" s="696"/>
      <c r="G32" s="696"/>
      <c r="H32" s="696"/>
      <c r="I32" s="696"/>
      <c r="J32" s="696"/>
      <c r="K32" s="696"/>
      <c r="L32" s="696"/>
      <c r="M32" s="696"/>
      <c r="N32" s="12"/>
      <c r="O32" s="12"/>
      <c r="P32" s="12"/>
      <c r="Q32" s="12"/>
      <c r="R32" s="12"/>
      <c r="S32" s="12"/>
      <c r="T32" s="12"/>
    </row>
    <row r="33" spans="1:20" ht="15.75" customHeight="1">
      <c r="A33" s="12"/>
      <c r="B33" s="696"/>
      <c r="C33" s="696"/>
      <c r="D33" s="696"/>
      <c r="E33" s="696"/>
      <c r="F33" s="696"/>
      <c r="G33" s="696"/>
      <c r="H33" s="696"/>
      <c r="I33" s="696"/>
      <c r="J33" s="696"/>
      <c r="K33" s="696"/>
      <c r="L33" s="696"/>
      <c r="M33" s="696"/>
      <c r="N33" s="12"/>
      <c r="O33" s="12"/>
      <c r="P33" s="12"/>
      <c r="Q33" s="12"/>
      <c r="R33" s="12"/>
      <c r="S33" s="12"/>
      <c r="T33" s="12"/>
    </row>
  </sheetData>
  <mergeCells count="1">
    <mergeCell ref="B2:M33"/>
  </mergeCells>
  <phoneticPr fontId="3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K75"/>
  <sheetViews>
    <sheetView topLeftCell="C1" zoomScale="75" workbookViewId="0">
      <pane xSplit="6" ySplit="2" topLeftCell="J13" activePane="bottomRight" state="frozen"/>
      <selection activeCell="C1" sqref="C1"/>
      <selection pane="topRight" activeCell="H1" sqref="H1"/>
      <selection pane="bottomLeft" activeCell="C3" sqref="C3"/>
      <selection pane="bottomRight" activeCell="L71" sqref="L71:R73"/>
    </sheetView>
  </sheetViews>
  <sheetFormatPr baseColWidth="10" defaultColWidth="8.83203125" defaultRowHeight="15"/>
  <cols>
    <col min="2" max="2" width="13" customWidth="1"/>
    <col min="3" max="3" width="8.5" customWidth="1"/>
    <col min="4" max="4" width="9" customWidth="1"/>
    <col min="5" max="5" width="120.6640625" customWidth="1"/>
    <col min="6" max="6" width="7.33203125" customWidth="1"/>
    <col min="7" max="7" width="6.33203125" style="133" customWidth="1"/>
    <col min="8" max="8" width="6.5" style="388" customWidth="1"/>
    <col min="9" max="10" width="6.5" style="236" customWidth="1"/>
    <col min="11" max="11" width="5.1640625" style="118" customWidth="1"/>
    <col min="12" max="13" width="5.1640625" style="140" customWidth="1"/>
    <col min="14" max="14" width="5.1640625" style="118" customWidth="1"/>
    <col min="15" max="16" width="5" customWidth="1"/>
    <col min="17" max="19" width="5" style="140" customWidth="1"/>
    <col min="20" max="21" width="5" customWidth="1"/>
    <col min="22" max="23" width="5" style="140" customWidth="1"/>
    <col min="24" max="24" width="4.83203125" style="118" customWidth="1"/>
    <col min="25" max="25" width="4.6640625" customWidth="1"/>
    <col min="26" max="26" width="5" customWidth="1"/>
    <col min="27" max="28" width="5" style="140" customWidth="1"/>
    <col min="29" max="29" width="4.83203125" style="118" customWidth="1"/>
    <col min="30" max="31" width="4.83203125" customWidth="1"/>
    <col min="32" max="33" width="4.83203125" style="140" customWidth="1"/>
    <col min="34" max="34" width="4.83203125" style="118" customWidth="1"/>
    <col min="35" max="35" width="4.83203125" customWidth="1"/>
    <col min="36" max="36" width="4.6640625" customWidth="1"/>
    <col min="37" max="37" width="7" customWidth="1"/>
  </cols>
  <sheetData>
    <row r="1" spans="1:37" ht="51" customHeight="1">
      <c r="A1" s="715"/>
      <c r="B1" s="1"/>
      <c r="C1" s="2"/>
      <c r="D1" s="2"/>
      <c r="E1" s="3"/>
      <c r="F1" s="3"/>
      <c r="G1" s="2"/>
      <c r="H1" s="440"/>
      <c r="I1" s="2"/>
      <c r="J1" s="2"/>
      <c r="K1" s="4"/>
      <c r="L1" s="229"/>
      <c r="M1" s="229"/>
      <c r="N1" s="4"/>
      <c r="O1" s="4"/>
      <c r="P1" s="12"/>
      <c r="Q1" s="138"/>
      <c r="R1" s="138"/>
      <c r="S1" s="138"/>
      <c r="T1" s="12"/>
      <c r="U1" s="4"/>
      <c r="V1" s="229"/>
      <c r="W1" s="229"/>
      <c r="X1" s="515"/>
      <c r="Y1" s="12"/>
      <c r="Z1" s="4"/>
      <c r="AA1" s="229"/>
      <c r="AB1" s="229"/>
      <c r="AC1" s="515"/>
      <c r="AD1" s="12"/>
      <c r="AE1" s="3"/>
      <c r="AF1" s="3"/>
      <c r="AG1" s="3"/>
      <c r="AH1" s="515"/>
      <c r="AI1" s="12"/>
      <c r="AJ1" s="3"/>
      <c r="AK1" s="12"/>
    </row>
    <row r="2" spans="1:37" ht="96.75" customHeight="1">
      <c r="A2" s="715"/>
      <c r="B2" s="257" t="s">
        <v>29</v>
      </c>
      <c r="C2" s="63" t="s">
        <v>1656</v>
      </c>
      <c r="D2" s="63" t="s">
        <v>1655</v>
      </c>
      <c r="E2" s="181" t="s">
        <v>489</v>
      </c>
      <c r="F2" s="385" t="s">
        <v>2572</v>
      </c>
      <c r="G2" s="385" t="s">
        <v>1998</v>
      </c>
      <c r="H2" s="385" t="s">
        <v>1999</v>
      </c>
      <c r="I2" s="227" t="s">
        <v>2518</v>
      </c>
      <c r="J2" s="227" t="s">
        <v>1964</v>
      </c>
      <c r="K2" s="216" t="s">
        <v>1925</v>
      </c>
      <c r="L2" s="226" t="s">
        <v>2519</v>
      </c>
      <c r="M2" s="226" t="s">
        <v>1960</v>
      </c>
      <c r="N2" s="205" t="s">
        <v>1926</v>
      </c>
      <c r="O2" s="205" t="s">
        <v>1312</v>
      </c>
      <c r="P2" s="205" t="s">
        <v>32</v>
      </c>
      <c r="Q2" s="206" t="s">
        <v>2520</v>
      </c>
      <c r="R2" s="206" t="s">
        <v>1961</v>
      </c>
      <c r="S2" s="206" t="s">
        <v>1927</v>
      </c>
      <c r="T2" s="146" t="s">
        <v>1310</v>
      </c>
      <c r="U2" s="146" t="s">
        <v>33</v>
      </c>
      <c r="V2" s="228" t="s">
        <v>2521</v>
      </c>
      <c r="W2" s="228" t="s">
        <v>1962</v>
      </c>
      <c r="X2" s="144" t="s">
        <v>1928</v>
      </c>
      <c r="Y2" s="144" t="s">
        <v>1313</v>
      </c>
      <c r="Z2" s="144" t="s">
        <v>34</v>
      </c>
      <c r="AA2" s="207" t="s">
        <v>2523</v>
      </c>
      <c r="AB2" s="207" t="s">
        <v>1963</v>
      </c>
      <c r="AC2" s="145" t="s">
        <v>1929</v>
      </c>
      <c r="AD2" s="145" t="s">
        <v>1311</v>
      </c>
      <c r="AE2" s="145" t="s">
        <v>323</v>
      </c>
      <c r="AF2" s="208" t="s">
        <v>2522</v>
      </c>
      <c r="AG2" s="208" t="s">
        <v>1957</v>
      </c>
      <c r="AH2" s="143" t="s">
        <v>1930</v>
      </c>
      <c r="AI2" s="143" t="s">
        <v>1644</v>
      </c>
      <c r="AJ2" s="143" t="s">
        <v>324</v>
      </c>
      <c r="AK2" s="12"/>
    </row>
    <row r="3" spans="1:37" ht="15" customHeight="1">
      <c r="A3" s="715"/>
      <c r="B3" s="722" t="s">
        <v>525</v>
      </c>
      <c r="C3" s="22">
        <v>1</v>
      </c>
      <c r="D3" s="22">
        <v>100</v>
      </c>
      <c r="E3" s="429" t="s">
        <v>526</v>
      </c>
      <c r="F3" s="636">
        <v>1</v>
      </c>
      <c r="G3" s="387">
        <v>1</v>
      </c>
      <c r="H3" s="386">
        <v>1</v>
      </c>
      <c r="I3" s="635">
        <v>0</v>
      </c>
      <c r="J3" s="632">
        <v>0</v>
      </c>
      <c r="K3" s="513">
        <v>0</v>
      </c>
      <c r="L3" s="186">
        <v>100</v>
      </c>
      <c r="M3" s="186">
        <v>100</v>
      </c>
      <c r="N3" s="513">
        <v>100</v>
      </c>
      <c r="O3" s="213">
        <v>100</v>
      </c>
      <c r="P3" s="166">
        <v>100</v>
      </c>
      <c r="Q3" s="137">
        <v>0</v>
      </c>
      <c r="R3" s="137">
        <v>0</v>
      </c>
      <c r="S3" s="99">
        <v>0</v>
      </c>
      <c r="T3" s="213">
        <v>0</v>
      </c>
      <c r="U3" s="213">
        <v>0</v>
      </c>
      <c r="V3" s="137">
        <v>100</v>
      </c>
      <c r="W3" s="137">
        <v>100</v>
      </c>
      <c r="X3" s="213">
        <v>100</v>
      </c>
      <c r="Y3" s="213">
        <v>100</v>
      </c>
      <c r="Z3" s="213">
        <v>100</v>
      </c>
      <c r="AA3" s="137">
        <v>67</v>
      </c>
      <c r="AB3" s="137">
        <v>67</v>
      </c>
      <c r="AC3" s="213">
        <v>100</v>
      </c>
      <c r="AD3" s="213">
        <v>100</v>
      </c>
      <c r="AE3" s="213">
        <v>100</v>
      </c>
      <c r="AF3" s="99">
        <v>100</v>
      </c>
      <c r="AG3" s="99">
        <v>100</v>
      </c>
      <c r="AH3" s="213">
        <v>100</v>
      </c>
      <c r="AI3" s="213">
        <v>100</v>
      </c>
      <c r="AJ3" s="18">
        <v>100</v>
      </c>
      <c r="AK3" s="12" t="s">
        <v>1371</v>
      </c>
    </row>
    <row r="4" spans="1:37" ht="15" customHeight="1">
      <c r="A4" s="715"/>
      <c r="B4" s="723"/>
      <c r="C4" s="23">
        <v>2</v>
      </c>
      <c r="D4" s="23">
        <v>100</v>
      </c>
      <c r="E4" s="429" t="s">
        <v>527</v>
      </c>
      <c r="F4" s="636">
        <v>2</v>
      </c>
      <c r="G4" s="387">
        <v>2</v>
      </c>
      <c r="H4" s="386">
        <v>2</v>
      </c>
      <c r="I4" s="635">
        <v>0</v>
      </c>
      <c r="J4" s="632">
        <v>0</v>
      </c>
      <c r="K4" s="513">
        <v>0</v>
      </c>
      <c r="L4" s="186">
        <v>100</v>
      </c>
      <c r="M4" s="186">
        <v>100</v>
      </c>
      <c r="N4" s="513">
        <v>100</v>
      </c>
      <c r="O4" s="213">
        <v>100</v>
      </c>
      <c r="P4" s="213">
        <v>100</v>
      </c>
      <c r="Q4" s="99">
        <v>0</v>
      </c>
      <c r="R4" s="99">
        <v>0</v>
      </c>
      <c r="S4" s="99">
        <v>0</v>
      </c>
      <c r="T4" s="213">
        <v>0</v>
      </c>
      <c r="U4" s="213">
        <v>0</v>
      </c>
      <c r="V4" s="99">
        <v>100</v>
      </c>
      <c r="W4" s="99">
        <v>100</v>
      </c>
      <c r="X4" s="213">
        <v>100</v>
      </c>
      <c r="Y4" s="213">
        <v>100</v>
      </c>
      <c r="Z4" s="213">
        <v>100</v>
      </c>
      <c r="AA4" s="99">
        <v>100</v>
      </c>
      <c r="AB4" s="99">
        <v>100</v>
      </c>
      <c r="AC4" s="514">
        <v>100</v>
      </c>
      <c r="AD4" s="213">
        <v>67</v>
      </c>
      <c r="AE4" s="213">
        <v>67</v>
      </c>
      <c r="AF4" s="99">
        <v>100</v>
      </c>
      <c r="AG4" s="99">
        <v>100</v>
      </c>
      <c r="AH4" s="213">
        <v>100</v>
      </c>
      <c r="AI4" s="213">
        <v>100</v>
      </c>
      <c r="AJ4" s="18">
        <v>100</v>
      </c>
      <c r="AK4" s="12" t="s">
        <v>1371</v>
      </c>
    </row>
    <row r="5" spans="1:37" ht="15" customHeight="1">
      <c r="A5" s="715"/>
      <c r="B5" s="723"/>
      <c r="C5" s="23">
        <v>3</v>
      </c>
      <c r="D5" s="23">
        <v>100</v>
      </c>
      <c r="E5" s="429" t="s">
        <v>528</v>
      </c>
      <c r="F5" s="636">
        <v>4</v>
      </c>
      <c r="G5" s="387">
        <v>4</v>
      </c>
      <c r="H5" s="386">
        <v>3</v>
      </c>
      <c r="I5" s="635">
        <v>0</v>
      </c>
      <c r="J5" s="632">
        <v>0</v>
      </c>
      <c r="K5" s="513">
        <v>0</v>
      </c>
      <c r="L5" s="186">
        <v>100</v>
      </c>
      <c r="M5" s="186">
        <v>100</v>
      </c>
      <c r="N5" s="513">
        <v>100</v>
      </c>
      <c r="O5" s="213">
        <v>100</v>
      </c>
      <c r="P5" s="213">
        <v>100</v>
      </c>
      <c r="Q5" s="99">
        <v>0</v>
      </c>
      <c r="R5" s="99">
        <v>0</v>
      </c>
      <c r="S5" s="99">
        <v>0</v>
      </c>
      <c r="T5" s="213">
        <v>0</v>
      </c>
      <c r="U5" s="213">
        <v>0</v>
      </c>
      <c r="V5" s="99">
        <v>100</v>
      </c>
      <c r="W5" s="99">
        <v>100</v>
      </c>
      <c r="X5" s="213">
        <v>100</v>
      </c>
      <c r="Y5" s="213">
        <v>67</v>
      </c>
      <c r="Z5" s="213">
        <v>67</v>
      </c>
      <c r="AA5" s="99">
        <v>100</v>
      </c>
      <c r="AB5" s="99">
        <v>100</v>
      </c>
      <c r="AC5" s="514">
        <v>100</v>
      </c>
      <c r="AD5" s="213">
        <v>33</v>
      </c>
      <c r="AE5" s="213">
        <v>33</v>
      </c>
      <c r="AF5" s="99">
        <v>100</v>
      </c>
      <c r="AG5" s="99">
        <v>100</v>
      </c>
      <c r="AH5" s="213">
        <v>100</v>
      </c>
      <c r="AI5" s="213">
        <v>100</v>
      </c>
      <c r="AJ5" s="18">
        <v>100</v>
      </c>
      <c r="AK5" s="12" t="s">
        <v>1371</v>
      </c>
    </row>
    <row r="6" spans="1:37" ht="15" customHeight="1">
      <c r="A6" s="715"/>
      <c r="B6" s="723"/>
      <c r="C6" s="23">
        <v>4</v>
      </c>
      <c r="D6" s="23">
        <v>100</v>
      </c>
      <c r="E6" s="429" t="s">
        <v>529</v>
      </c>
      <c r="F6" s="636">
        <v>6</v>
      </c>
      <c r="G6" s="387">
        <v>6</v>
      </c>
      <c r="H6" s="386">
        <v>4</v>
      </c>
      <c r="I6" s="635">
        <v>0</v>
      </c>
      <c r="J6" s="632">
        <v>0</v>
      </c>
      <c r="K6" s="513">
        <v>0</v>
      </c>
      <c r="L6" s="186">
        <v>100</v>
      </c>
      <c r="M6" s="186">
        <v>100</v>
      </c>
      <c r="N6" s="513">
        <v>100</v>
      </c>
      <c r="O6" s="213">
        <v>100</v>
      </c>
      <c r="P6" s="213">
        <v>100</v>
      </c>
      <c r="Q6" s="99">
        <v>0</v>
      </c>
      <c r="R6" s="99">
        <v>0</v>
      </c>
      <c r="S6" s="99">
        <v>0</v>
      </c>
      <c r="T6" s="213">
        <v>0</v>
      </c>
      <c r="U6" s="213">
        <v>0</v>
      </c>
      <c r="V6" s="99">
        <v>100</v>
      </c>
      <c r="W6" s="99">
        <v>100</v>
      </c>
      <c r="X6" s="213">
        <v>100</v>
      </c>
      <c r="Y6" s="213">
        <v>100</v>
      </c>
      <c r="Z6" s="213">
        <v>100</v>
      </c>
      <c r="AA6" s="99">
        <v>67</v>
      </c>
      <c r="AB6" s="99">
        <v>33</v>
      </c>
      <c r="AC6" s="213">
        <v>100</v>
      </c>
      <c r="AD6" s="213">
        <v>100</v>
      </c>
      <c r="AE6" s="213">
        <v>100</v>
      </c>
      <c r="AF6" s="99">
        <v>100</v>
      </c>
      <c r="AG6" s="99">
        <v>100</v>
      </c>
      <c r="AH6" s="213">
        <v>100</v>
      </c>
      <c r="AI6" s="213">
        <v>100</v>
      </c>
      <c r="AJ6" s="18">
        <v>100</v>
      </c>
      <c r="AK6" s="12" t="s">
        <v>1371</v>
      </c>
    </row>
    <row r="7" spans="1:37" ht="15" customHeight="1">
      <c r="A7" s="715"/>
      <c r="B7" s="723"/>
      <c r="C7" s="23">
        <v>5</v>
      </c>
      <c r="D7" s="23">
        <v>100</v>
      </c>
      <c r="E7" s="429" t="s">
        <v>530</v>
      </c>
      <c r="F7" s="636">
        <v>8</v>
      </c>
      <c r="G7" s="387">
        <v>8</v>
      </c>
      <c r="H7" s="386">
        <v>5</v>
      </c>
      <c r="I7" s="635">
        <v>0</v>
      </c>
      <c r="J7" s="632">
        <v>0</v>
      </c>
      <c r="K7" s="513">
        <v>0</v>
      </c>
      <c r="L7" s="186">
        <v>0</v>
      </c>
      <c r="M7" s="186">
        <v>0</v>
      </c>
      <c r="N7" s="513">
        <v>100</v>
      </c>
      <c r="O7" s="213">
        <v>100</v>
      </c>
      <c r="P7" s="213">
        <v>100</v>
      </c>
      <c r="Q7" s="99">
        <v>0</v>
      </c>
      <c r="R7" s="99">
        <v>0</v>
      </c>
      <c r="S7" s="99">
        <v>0</v>
      </c>
      <c r="T7" s="213">
        <v>0</v>
      </c>
      <c r="U7" s="213">
        <v>0</v>
      </c>
      <c r="V7" s="99">
        <v>100</v>
      </c>
      <c r="W7" s="99">
        <v>0</v>
      </c>
      <c r="X7" s="213">
        <v>100</v>
      </c>
      <c r="Y7" s="213">
        <v>100</v>
      </c>
      <c r="Z7" s="213">
        <v>100</v>
      </c>
      <c r="AA7" s="99">
        <v>67</v>
      </c>
      <c r="AB7" s="99">
        <v>67</v>
      </c>
      <c r="AC7" s="213">
        <v>100</v>
      </c>
      <c r="AD7" s="213">
        <v>100</v>
      </c>
      <c r="AE7" s="213">
        <v>100</v>
      </c>
      <c r="AF7" s="99">
        <v>100</v>
      </c>
      <c r="AG7" s="99">
        <v>100</v>
      </c>
      <c r="AH7" s="213">
        <v>100</v>
      </c>
      <c r="AI7" s="213">
        <v>100</v>
      </c>
      <c r="AJ7" s="18">
        <v>100</v>
      </c>
      <c r="AK7" s="12" t="s">
        <v>1371</v>
      </c>
    </row>
    <row r="8" spans="1:37" ht="15" customHeight="1">
      <c r="A8" s="715"/>
      <c r="B8" s="723"/>
      <c r="C8" s="23">
        <v>6</v>
      </c>
      <c r="D8" s="23">
        <v>100</v>
      </c>
      <c r="E8" s="429" t="s">
        <v>531</v>
      </c>
      <c r="F8" s="636">
        <v>30</v>
      </c>
      <c r="G8" s="387">
        <v>30</v>
      </c>
      <c r="H8" s="386">
        <v>25</v>
      </c>
      <c r="I8" s="635">
        <v>0</v>
      </c>
      <c r="J8" s="635">
        <v>0</v>
      </c>
      <c r="K8" s="513">
        <v>0</v>
      </c>
      <c r="L8" s="186">
        <v>100</v>
      </c>
      <c r="M8" s="186">
        <v>100</v>
      </c>
      <c r="N8" s="513">
        <v>100</v>
      </c>
      <c r="O8" s="213">
        <v>100</v>
      </c>
      <c r="P8" s="213">
        <v>100</v>
      </c>
      <c r="Q8" s="99">
        <v>0</v>
      </c>
      <c r="R8" s="99">
        <v>0</v>
      </c>
      <c r="S8" s="99">
        <v>0</v>
      </c>
      <c r="T8" s="213">
        <v>0</v>
      </c>
      <c r="U8" s="213">
        <v>0</v>
      </c>
      <c r="V8" s="99">
        <v>0</v>
      </c>
      <c r="W8" s="99">
        <v>0</v>
      </c>
      <c r="X8" s="213">
        <v>100</v>
      </c>
      <c r="Y8" s="213">
        <v>100</v>
      </c>
      <c r="Z8" s="213">
        <v>0</v>
      </c>
      <c r="AA8" s="99">
        <v>100</v>
      </c>
      <c r="AB8" s="99">
        <v>100</v>
      </c>
      <c r="AC8" s="213">
        <v>100</v>
      </c>
      <c r="AD8" s="213">
        <v>0</v>
      </c>
      <c r="AE8" s="213">
        <v>0</v>
      </c>
      <c r="AF8" s="99">
        <v>100</v>
      </c>
      <c r="AG8" s="99">
        <v>100</v>
      </c>
      <c r="AH8" s="213">
        <v>100</v>
      </c>
      <c r="AI8" s="213">
        <v>100</v>
      </c>
      <c r="AJ8" s="18">
        <v>100</v>
      </c>
      <c r="AK8" s="12" t="s">
        <v>1371</v>
      </c>
    </row>
    <row r="9" spans="1:37" ht="15" customHeight="1">
      <c r="A9" s="715"/>
      <c r="B9" s="723"/>
      <c r="C9" s="23">
        <v>7</v>
      </c>
      <c r="D9" s="23">
        <v>100</v>
      </c>
      <c r="E9" s="429" t="s">
        <v>532</v>
      </c>
      <c r="F9" s="387" t="s">
        <v>2000</v>
      </c>
      <c r="G9" s="387" t="s">
        <v>2000</v>
      </c>
      <c r="H9" s="386">
        <v>26</v>
      </c>
      <c r="I9" s="635">
        <v>0</v>
      </c>
      <c r="J9" s="635">
        <v>0</v>
      </c>
      <c r="K9" s="513">
        <v>0</v>
      </c>
      <c r="L9" s="186">
        <v>100</v>
      </c>
      <c r="M9" s="186">
        <v>100</v>
      </c>
      <c r="N9" s="213">
        <v>100</v>
      </c>
      <c r="O9" s="213">
        <v>100</v>
      </c>
      <c r="P9" s="213">
        <v>100</v>
      </c>
      <c r="Q9" s="186">
        <v>0</v>
      </c>
      <c r="R9" s="186">
        <v>0</v>
      </c>
      <c r="S9" s="99">
        <v>0</v>
      </c>
      <c r="T9" s="213">
        <v>0</v>
      </c>
      <c r="U9" s="213">
        <v>0</v>
      </c>
      <c r="V9" s="186">
        <v>100</v>
      </c>
      <c r="W9" s="186">
        <v>100</v>
      </c>
      <c r="X9" s="213">
        <v>100</v>
      </c>
      <c r="Y9" s="213">
        <v>100</v>
      </c>
      <c r="Z9" s="213">
        <v>67</v>
      </c>
      <c r="AA9" s="186">
        <v>100</v>
      </c>
      <c r="AB9" s="186">
        <v>100</v>
      </c>
      <c r="AC9" s="213">
        <v>100</v>
      </c>
      <c r="AD9" s="213">
        <v>100</v>
      </c>
      <c r="AE9" s="213">
        <v>100</v>
      </c>
      <c r="AF9" s="99">
        <v>100</v>
      </c>
      <c r="AG9" s="99">
        <v>100</v>
      </c>
      <c r="AH9" s="213">
        <v>100</v>
      </c>
      <c r="AI9" s="213">
        <v>100</v>
      </c>
      <c r="AJ9" s="18">
        <v>100</v>
      </c>
      <c r="AK9" s="12" t="s">
        <v>1371</v>
      </c>
    </row>
    <row r="10" spans="1:37" ht="15" customHeight="1">
      <c r="A10" s="715"/>
      <c r="B10" s="724"/>
      <c r="C10" s="32">
        <v>8</v>
      </c>
      <c r="D10" s="32">
        <v>100</v>
      </c>
      <c r="E10" s="429" t="s">
        <v>533</v>
      </c>
      <c r="F10" s="386" t="s">
        <v>2001</v>
      </c>
      <c r="G10" s="386" t="s">
        <v>2001</v>
      </c>
      <c r="H10" s="386" t="s">
        <v>2001</v>
      </c>
      <c r="I10" s="635">
        <v>0</v>
      </c>
      <c r="J10" s="635">
        <v>0</v>
      </c>
      <c r="K10" s="513">
        <v>0</v>
      </c>
      <c r="L10" s="186">
        <v>100</v>
      </c>
      <c r="M10" s="186">
        <v>100</v>
      </c>
      <c r="N10" s="213">
        <v>100</v>
      </c>
      <c r="O10" s="213">
        <v>100</v>
      </c>
      <c r="P10" s="213">
        <v>100</v>
      </c>
      <c r="Q10" s="186">
        <v>67</v>
      </c>
      <c r="R10" s="186">
        <v>67</v>
      </c>
      <c r="S10" s="99">
        <v>67</v>
      </c>
      <c r="T10" s="213">
        <v>67</v>
      </c>
      <c r="U10" s="213">
        <v>100</v>
      </c>
      <c r="V10" s="186">
        <v>100</v>
      </c>
      <c r="W10" s="186">
        <v>100</v>
      </c>
      <c r="X10" s="213">
        <v>100</v>
      </c>
      <c r="Y10" s="213">
        <v>100</v>
      </c>
      <c r="Z10" s="213">
        <v>100</v>
      </c>
      <c r="AA10" s="186">
        <v>0</v>
      </c>
      <c r="AB10" s="186">
        <v>0</v>
      </c>
      <c r="AC10" s="213">
        <v>0</v>
      </c>
      <c r="AD10" s="213">
        <v>0</v>
      </c>
      <c r="AE10" s="213">
        <v>100</v>
      </c>
      <c r="AF10" s="99">
        <v>67</v>
      </c>
      <c r="AG10" s="99">
        <v>67</v>
      </c>
      <c r="AH10" s="213">
        <v>67</v>
      </c>
      <c r="AI10" s="213">
        <v>67</v>
      </c>
      <c r="AJ10" s="18">
        <v>67</v>
      </c>
      <c r="AK10" s="12" t="s">
        <v>1371</v>
      </c>
    </row>
    <row r="11" spans="1:37" ht="15" customHeight="1">
      <c r="A11" s="715"/>
      <c r="B11" s="725" t="s">
        <v>1737</v>
      </c>
      <c r="C11" s="16">
        <v>9</v>
      </c>
      <c r="D11" s="16">
        <v>100</v>
      </c>
      <c r="E11" s="429" t="s">
        <v>534</v>
      </c>
      <c r="F11" s="386" t="s">
        <v>2002</v>
      </c>
      <c r="G11" s="386" t="s">
        <v>2002</v>
      </c>
      <c r="H11" s="386" t="s">
        <v>2002</v>
      </c>
      <c r="I11" s="635">
        <v>0</v>
      </c>
      <c r="J11" s="635">
        <v>0</v>
      </c>
      <c r="K11" s="513">
        <v>0</v>
      </c>
      <c r="L11" s="186">
        <v>100</v>
      </c>
      <c r="M11" s="186">
        <v>100</v>
      </c>
      <c r="N11" s="213">
        <v>100</v>
      </c>
      <c r="O11" s="213">
        <v>100</v>
      </c>
      <c r="P11" s="213">
        <v>100</v>
      </c>
      <c r="Q11" s="186">
        <v>33</v>
      </c>
      <c r="R11" s="186">
        <v>33</v>
      </c>
      <c r="S11" s="99">
        <v>33</v>
      </c>
      <c r="T11" s="213">
        <v>33</v>
      </c>
      <c r="U11" s="213">
        <v>33</v>
      </c>
      <c r="V11" s="186">
        <v>100</v>
      </c>
      <c r="W11" s="186">
        <v>100</v>
      </c>
      <c r="X11" s="213">
        <v>100</v>
      </c>
      <c r="Y11" s="213">
        <v>100</v>
      </c>
      <c r="Z11" s="213">
        <v>67</v>
      </c>
      <c r="AA11" s="186">
        <v>100</v>
      </c>
      <c r="AB11" s="186">
        <v>100</v>
      </c>
      <c r="AC11" s="213">
        <v>100</v>
      </c>
      <c r="AD11" s="213">
        <v>100</v>
      </c>
      <c r="AE11" s="213">
        <v>67</v>
      </c>
      <c r="AF11" s="99">
        <v>67</v>
      </c>
      <c r="AG11" s="99">
        <v>67</v>
      </c>
      <c r="AH11" s="213">
        <v>67</v>
      </c>
      <c r="AI11" s="213">
        <v>67</v>
      </c>
      <c r="AJ11" s="18">
        <v>67</v>
      </c>
      <c r="AK11" s="12" t="s">
        <v>1371</v>
      </c>
    </row>
    <row r="12" spans="1:37" ht="15" customHeight="1">
      <c r="A12" s="715"/>
      <c r="B12" s="726"/>
      <c r="C12" s="19">
        <v>10</v>
      </c>
      <c r="D12" s="19">
        <v>100</v>
      </c>
      <c r="E12" s="429" t="s">
        <v>535</v>
      </c>
      <c r="F12" s="636">
        <v>53</v>
      </c>
      <c r="G12" s="387">
        <v>53</v>
      </c>
      <c r="H12" s="386">
        <v>57</v>
      </c>
      <c r="I12" s="635">
        <v>0</v>
      </c>
      <c r="J12" s="635">
        <v>0</v>
      </c>
      <c r="K12" s="513">
        <v>0</v>
      </c>
      <c r="L12" s="186">
        <v>33</v>
      </c>
      <c r="M12" s="186">
        <v>33</v>
      </c>
      <c r="N12" s="213">
        <v>67</v>
      </c>
      <c r="O12" s="213">
        <v>67</v>
      </c>
      <c r="P12" s="213">
        <v>67</v>
      </c>
      <c r="Q12" s="186">
        <v>0</v>
      </c>
      <c r="R12" s="186">
        <v>0</v>
      </c>
      <c r="S12" s="99">
        <v>0</v>
      </c>
      <c r="T12" s="213">
        <v>0</v>
      </c>
      <c r="U12" s="213">
        <v>100</v>
      </c>
      <c r="V12" s="186">
        <v>67</v>
      </c>
      <c r="W12" s="186">
        <v>67</v>
      </c>
      <c r="X12" s="213">
        <v>100</v>
      </c>
      <c r="Y12" s="213">
        <v>100</v>
      </c>
      <c r="Z12" s="213">
        <v>100</v>
      </c>
      <c r="AA12" s="186">
        <v>0</v>
      </c>
      <c r="AB12" s="186">
        <v>100</v>
      </c>
      <c r="AC12" s="213">
        <v>100</v>
      </c>
      <c r="AD12" s="213">
        <v>100</v>
      </c>
      <c r="AE12" s="213">
        <v>100</v>
      </c>
      <c r="AF12" s="99">
        <v>100</v>
      </c>
      <c r="AG12" s="99">
        <v>100</v>
      </c>
      <c r="AH12" s="213">
        <v>100</v>
      </c>
      <c r="AI12" s="213">
        <v>100</v>
      </c>
      <c r="AJ12" s="18">
        <v>100</v>
      </c>
      <c r="AK12" s="12" t="s">
        <v>1371</v>
      </c>
    </row>
    <row r="13" spans="1:37" ht="15" customHeight="1">
      <c r="A13" s="715"/>
      <c r="B13" s="726"/>
      <c r="C13" s="19">
        <v>11</v>
      </c>
      <c r="D13" s="19">
        <v>100</v>
      </c>
      <c r="E13" s="429" t="s">
        <v>536</v>
      </c>
      <c r="F13" s="387" t="s">
        <v>2006</v>
      </c>
      <c r="G13" s="387" t="s">
        <v>2006</v>
      </c>
      <c r="H13" s="386">
        <v>58</v>
      </c>
      <c r="I13" s="635">
        <v>0</v>
      </c>
      <c r="J13" s="635">
        <v>0</v>
      </c>
      <c r="K13" s="513">
        <v>0</v>
      </c>
      <c r="L13" s="186">
        <v>67</v>
      </c>
      <c r="M13" s="186">
        <v>67</v>
      </c>
      <c r="N13" s="213">
        <v>67</v>
      </c>
      <c r="O13" s="213">
        <v>67</v>
      </c>
      <c r="P13" s="213">
        <v>67</v>
      </c>
      <c r="Q13" s="186">
        <v>0</v>
      </c>
      <c r="R13" s="186">
        <v>0</v>
      </c>
      <c r="S13" s="99">
        <v>0</v>
      </c>
      <c r="T13" s="213">
        <v>0</v>
      </c>
      <c r="U13" s="213">
        <v>100</v>
      </c>
      <c r="V13" s="186">
        <v>100</v>
      </c>
      <c r="W13" s="186">
        <v>100</v>
      </c>
      <c r="X13" s="213">
        <v>100</v>
      </c>
      <c r="Y13" s="213">
        <v>100</v>
      </c>
      <c r="Z13" s="213">
        <v>100</v>
      </c>
      <c r="AA13" s="186">
        <v>100</v>
      </c>
      <c r="AB13" s="186">
        <v>100</v>
      </c>
      <c r="AC13" s="213">
        <v>100</v>
      </c>
      <c r="AD13" s="213">
        <v>100</v>
      </c>
      <c r="AE13" s="213">
        <v>100</v>
      </c>
      <c r="AF13" s="99">
        <v>67</v>
      </c>
      <c r="AG13" s="99">
        <v>67</v>
      </c>
      <c r="AH13" s="213">
        <v>67</v>
      </c>
      <c r="AI13" s="213">
        <v>67</v>
      </c>
      <c r="AJ13" s="18">
        <v>67</v>
      </c>
      <c r="AK13" s="12" t="s">
        <v>1371</v>
      </c>
    </row>
    <row r="14" spans="1:37" ht="15" customHeight="1">
      <c r="A14" s="715"/>
      <c r="B14" s="726"/>
      <c r="C14" s="19">
        <v>12</v>
      </c>
      <c r="D14" s="19">
        <v>100</v>
      </c>
      <c r="E14" s="429" t="s">
        <v>537</v>
      </c>
      <c r="F14" s="387" t="s">
        <v>2007</v>
      </c>
      <c r="G14" s="387" t="s">
        <v>2007</v>
      </c>
      <c r="H14" s="386">
        <v>59</v>
      </c>
      <c r="I14" s="635">
        <v>0</v>
      </c>
      <c r="J14" s="635">
        <v>0</v>
      </c>
      <c r="K14" s="513">
        <v>0</v>
      </c>
      <c r="L14" s="186">
        <v>0</v>
      </c>
      <c r="M14" s="186">
        <v>0</v>
      </c>
      <c r="N14" s="213">
        <v>0</v>
      </c>
      <c r="O14" s="213">
        <v>0</v>
      </c>
      <c r="P14" s="213">
        <v>0</v>
      </c>
      <c r="Q14" s="186">
        <v>0</v>
      </c>
      <c r="R14" s="186">
        <v>0</v>
      </c>
      <c r="S14" s="99">
        <v>33</v>
      </c>
      <c r="T14" s="213">
        <v>0</v>
      </c>
      <c r="U14" s="213">
        <v>33</v>
      </c>
      <c r="V14" s="186">
        <v>100</v>
      </c>
      <c r="W14" s="186">
        <v>100</v>
      </c>
      <c r="X14" s="213">
        <v>100</v>
      </c>
      <c r="Y14" s="213">
        <v>33</v>
      </c>
      <c r="Z14" s="213">
        <v>67</v>
      </c>
      <c r="AA14" s="186">
        <v>100</v>
      </c>
      <c r="AB14" s="186">
        <v>100</v>
      </c>
      <c r="AC14" s="213">
        <v>100</v>
      </c>
      <c r="AD14" s="213">
        <v>67</v>
      </c>
      <c r="AE14" s="213">
        <v>100</v>
      </c>
      <c r="AF14" s="99">
        <v>33</v>
      </c>
      <c r="AG14" s="99">
        <v>33</v>
      </c>
      <c r="AH14" s="213">
        <v>33</v>
      </c>
      <c r="AI14" s="213">
        <v>33</v>
      </c>
      <c r="AJ14" s="18">
        <v>33</v>
      </c>
      <c r="AK14" s="12" t="s">
        <v>1371</v>
      </c>
    </row>
    <row r="15" spans="1:37" ht="15" customHeight="1">
      <c r="A15" s="715"/>
      <c r="B15" s="726"/>
      <c r="C15" s="19">
        <v>13</v>
      </c>
      <c r="D15" s="19">
        <v>100</v>
      </c>
      <c r="E15" s="429" t="s">
        <v>538</v>
      </c>
      <c r="F15" s="386" t="s">
        <v>2003</v>
      </c>
      <c r="G15" s="386" t="s">
        <v>2003</v>
      </c>
      <c r="H15" s="386" t="s">
        <v>2003</v>
      </c>
      <c r="I15" s="635">
        <v>0</v>
      </c>
      <c r="J15" s="635">
        <v>0</v>
      </c>
      <c r="K15" s="513">
        <v>0</v>
      </c>
      <c r="L15" s="186">
        <v>33</v>
      </c>
      <c r="M15" s="186">
        <v>33</v>
      </c>
      <c r="N15" s="213">
        <v>33</v>
      </c>
      <c r="O15" s="213">
        <v>33</v>
      </c>
      <c r="P15" s="213">
        <v>33</v>
      </c>
      <c r="Q15" s="186">
        <v>0</v>
      </c>
      <c r="R15" s="186">
        <v>0</v>
      </c>
      <c r="S15" s="99">
        <v>0</v>
      </c>
      <c r="T15" s="213">
        <v>0</v>
      </c>
      <c r="U15" s="213">
        <v>0</v>
      </c>
      <c r="V15" s="186">
        <v>0</v>
      </c>
      <c r="W15" s="186">
        <v>0</v>
      </c>
      <c r="X15" s="213">
        <v>0</v>
      </c>
      <c r="Y15" s="213">
        <v>0</v>
      </c>
      <c r="Z15" s="213">
        <v>33</v>
      </c>
      <c r="AA15" s="186">
        <v>33</v>
      </c>
      <c r="AB15" s="186">
        <v>33</v>
      </c>
      <c r="AC15" s="213">
        <v>33</v>
      </c>
      <c r="AD15" s="213">
        <v>33</v>
      </c>
      <c r="AE15" s="213">
        <v>33</v>
      </c>
      <c r="AF15" s="99">
        <v>0</v>
      </c>
      <c r="AG15" s="99">
        <v>0</v>
      </c>
      <c r="AH15" s="213">
        <v>0</v>
      </c>
      <c r="AI15" s="213">
        <v>0</v>
      </c>
      <c r="AJ15" s="18">
        <v>0</v>
      </c>
      <c r="AK15" s="12" t="s">
        <v>1371</v>
      </c>
    </row>
    <row r="16" spans="1:37" ht="15" customHeight="1">
      <c r="A16" s="715"/>
      <c r="B16" s="726"/>
      <c r="C16" s="19">
        <v>14</v>
      </c>
      <c r="D16" s="19">
        <v>100</v>
      </c>
      <c r="E16" s="429" t="s">
        <v>539</v>
      </c>
      <c r="F16" s="387" t="s">
        <v>2008</v>
      </c>
      <c r="G16" s="387" t="s">
        <v>2008</v>
      </c>
      <c r="H16" s="386">
        <v>60</v>
      </c>
      <c r="I16" s="635">
        <v>0</v>
      </c>
      <c r="J16" s="635">
        <v>0</v>
      </c>
      <c r="K16" s="513">
        <v>0</v>
      </c>
      <c r="L16" s="186">
        <v>100</v>
      </c>
      <c r="M16" s="186">
        <v>100</v>
      </c>
      <c r="N16" s="213">
        <v>100</v>
      </c>
      <c r="O16" s="213">
        <v>100</v>
      </c>
      <c r="P16" s="213">
        <v>100</v>
      </c>
      <c r="Q16" s="186">
        <v>0</v>
      </c>
      <c r="R16" s="186">
        <v>0</v>
      </c>
      <c r="S16" s="99">
        <v>0</v>
      </c>
      <c r="T16" s="213">
        <v>0</v>
      </c>
      <c r="U16" s="213">
        <v>0</v>
      </c>
      <c r="V16" s="186">
        <v>100</v>
      </c>
      <c r="W16" s="186">
        <v>100</v>
      </c>
      <c r="X16" s="213">
        <v>100</v>
      </c>
      <c r="Y16" s="213">
        <v>100</v>
      </c>
      <c r="Z16" s="213">
        <v>100</v>
      </c>
      <c r="AA16" s="186">
        <v>100</v>
      </c>
      <c r="AB16" s="186">
        <v>100</v>
      </c>
      <c r="AC16" s="213">
        <v>100</v>
      </c>
      <c r="AD16" s="213">
        <v>100</v>
      </c>
      <c r="AE16" s="213">
        <v>100</v>
      </c>
      <c r="AF16" s="99">
        <v>0</v>
      </c>
      <c r="AG16" s="99">
        <v>0</v>
      </c>
      <c r="AH16" s="213">
        <v>0</v>
      </c>
      <c r="AI16" s="213">
        <v>0</v>
      </c>
      <c r="AJ16" s="18">
        <v>0</v>
      </c>
      <c r="AK16" s="12" t="s">
        <v>1371</v>
      </c>
    </row>
    <row r="17" spans="1:37" ht="15" customHeight="1">
      <c r="A17" s="715"/>
      <c r="B17" s="726"/>
      <c r="C17" s="19">
        <v>15</v>
      </c>
      <c r="D17" s="19">
        <v>100</v>
      </c>
      <c r="E17" s="429" t="s">
        <v>540</v>
      </c>
      <c r="F17" s="636">
        <v>54</v>
      </c>
      <c r="G17" s="387">
        <v>54</v>
      </c>
      <c r="H17" s="386">
        <v>61</v>
      </c>
      <c r="I17" s="635">
        <v>0</v>
      </c>
      <c r="J17" s="635">
        <v>0</v>
      </c>
      <c r="K17" s="513">
        <v>0</v>
      </c>
      <c r="L17" s="186">
        <v>0</v>
      </c>
      <c r="M17" s="186">
        <v>0</v>
      </c>
      <c r="N17" s="213">
        <v>0</v>
      </c>
      <c r="O17" s="213">
        <v>0</v>
      </c>
      <c r="P17" s="213">
        <v>0</v>
      </c>
      <c r="Q17" s="99">
        <v>0</v>
      </c>
      <c r="R17" s="99">
        <v>0</v>
      </c>
      <c r="S17" s="99">
        <v>0</v>
      </c>
      <c r="T17" s="213">
        <v>0</v>
      </c>
      <c r="U17" s="213">
        <v>0</v>
      </c>
      <c r="V17" s="99">
        <v>0</v>
      </c>
      <c r="W17" s="99">
        <v>33</v>
      </c>
      <c r="X17" s="213">
        <v>100</v>
      </c>
      <c r="Y17" s="213">
        <v>100</v>
      </c>
      <c r="Z17" s="213">
        <v>100</v>
      </c>
      <c r="AA17" s="99">
        <v>67</v>
      </c>
      <c r="AB17" s="99">
        <v>0</v>
      </c>
      <c r="AC17" s="213">
        <v>100</v>
      </c>
      <c r="AD17" s="213">
        <v>67</v>
      </c>
      <c r="AE17" s="213">
        <v>67</v>
      </c>
      <c r="AF17" s="99">
        <v>0</v>
      </c>
      <c r="AG17" s="99">
        <v>0</v>
      </c>
      <c r="AH17" s="213">
        <v>0</v>
      </c>
      <c r="AI17" s="213">
        <v>0</v>
      </c>
      <c r="AJ17" s="18">
        <v>0</v>
      </c>
      <c r="AK17" s="12" t="s">
        <v>1371</v>
      </c>
    </row>
    <row r="18" spans="1:37" ht="15" customHeight="1">
      <c r="A18" s="715"/>
      <c r="B18" s="726"/>
      <c r="C18" s="19">
        <v>16</v>
      </c>
      <c r="D18" s="19">
        <v>100</v>
      </c>
      <c r="E18" s="429" t="s">
        <v>541</v>
      </c>
      <c r="F18" s="636">
        <v>55</v>
      </c>
      <c r="G18" s="387">
        <v>55</v>
      </c>
      <c r="H18" s="386">
        <v>62</v>
      </c>
      <c r="I18" s="635">
        <v>0</v>
      </c>
      <c r="J18" s="635">
        <v>0</v>
      </c>
      <c r="K18" s="513">
        <v>0</v>
      </c>
      <c r="L18" s="186">
        <v>33</v>
      </c>
      <c r="M18" s="186">
        <v>33</v>
      </c>
      <c r="N18" s="213">
        <v>100</v>
      </c>
      <c r="O18" s="213">
        <v>100</v>
      </c>
      <c r="P18" s="213">
        <v>100</v>
      </c>
      <c r="Q18" s="99">
        <v>0</v>
      </c>
      <c r="R18" s="99">
        <v>0</v>
      </c>
      <c r="S18" s="99">
        <v>0</v>
      </c>
      <c r="T18" s="213">
        <v>0</v>
      </c>
      <c r="U18" s="213">
        <v>0</v>
      </c>
      <c r="V18" s="99">
        <v>33</v>
      </c>
      <c r="W18" s="99">
        <v>33</v>
      </c>
      <c r="X18" s="213">
        <v>100</v>
      </c>
      <c r="Y18" s="213">
        <v>100</v>
      </c>
      <c r="Z18" s="213">
        <v>100</v>
      </c>
      <c r="AA18" s="99">
        <v>100</v>
      </c>
      <c r="AB18" s="99">
        <v>0</v>
      </c>
      <c r="AC18" s="213">
        <v>33</v>
      </c>
      <c r="AD18" s="213">
        <v>100</v>
      </c>
      <c r="AE18" s="213">
        <v>100</v>
      </c>
      <c r="AF18" s="99">
        <v>0</v>
      </c>
      <c r="AG18" s="99">
        <v>0</v>
      </c>
      <c r="AH18" s="213">
        <v>0</v>
      </c>
      <c r="AI18" s="213">
        <v>0</v>
      </c>
      <c r="AJ18" s="18">
        <v>0</v>
      </c>
      <c r="AK18" s="12" t="s">
        <v>1371</v>
      </c>
    </row>
    <row r="19" spans="1:37" ht="15" customHeight="1">
      <c r="A19" s="715"/>
      <c r="B19" s="726"/>
      <c r="C19" s="19">
        <v>17</v>
      </c>
      <c r="D19" s="19">
        <v>100</v>
      </c>
      <c r="E19" s="429" t="s">
        <v>542</v>
      </c>
      <c r="F19" s="387" t="s">
        <v>2567</v>
      </c>
      <c r="G19" s="387">
        <v>108</v>
      </c>
      <c r="H19" s="386">
        <v>99</v>
      </c>
      <c r="I19" s="635">
        <v>0</v>
      </c>
      <c r="J19" s="635">
        <v>0</v>
      </c>
      <c r="K19" s="513">
        <v>0</v>
      </c>
      <c r="L19" s="186">
        <v>67</v>
      </c>
      <c r="M19" s="186">
        <v>67</v>
      </c>
      <c r="N19" s="213">
        <v>67</v>
      </c>
      <c r="O19" s="213">
        <v>67</v>
      </c>
      <c r="P19" s="213">
        <v>67</v>
      </c>
      <c r="Q19" s="99">
        <v>0</v>
      </c>
      <c r="R19" s="99">
        <v>0</v>
      </c>
      <c r="S19" s="99">
        <v>0</v>
      </c>
      <c r="T19" s="213">
        <v>33</v>
      </c>
      <c r="U19" s="213">
        <v>0</v>
      </c>
      <c r="V19" s="99">
        <v>100</v>
      </c>
      <c r="W19" s="99">
        <v>100</v>
      </c>
      <c r="X19" s="213">
        <v>100</v>
      </c>
      <c r="Y19" s="213">
        <v>100</v>
      </c>
      <c r="Z19" s="213">
        <v>100</v>
      </c>
      <c r="AA19" s="99">
        <v>67</v>
      </c>
      <c r="AB19" s="99">
        <v>67</v>
      </c>
      <c r="AC19" s="213">
        <v>100</v>
      </c>
      <c r="AD19" s="213">
        <v>100</v>
      </c>
      <c r="AE19" s="213">
        <v>100</v>
      </c>
      <c r="AF19" s="99">
        <v>100</v>
      </c>
      <c r="AG19" s="99">
        <v>100</v>
      </c>
      <c r="AH19" s="213">
        <v>100</v>
      </c>
      <c r="AI19" s="213">
        <v>100</v>
      </c>
      <c r="AJ19" s="18">
        <v>100</v>
      </c>
      <c r="AK19" s="12" t="s">
        <v>1371</v>
      </c>
    </row>
    <row r="20" spans="1:37" ht="15" customHeight="1">
      <c r="A20" s="715"/>
      <c r="B20" s="726"/>
      <c r="C20" s="19">
        <v>18</v>
      </c>
      <c r="D20" s="19">
        <v>100</v>
      </c>
      <c r="E20" s="429" t="s">
        <v>543</v>
      </c>
      <c r="F20" s="387" t="s">
        <v>2009</v>
      </c>
      <c r="G20" s="387" t="s">
        <v>2009</v>
      </c>
      <c r="H20" s="386">
        <v>101</v>
      </c>
      <c r="I20" s="635">
        <v>0</v>
      </c>
      <c r="J20" s="635">
        <v>0</v>
      </c>
      <c r="K20" s="513">
        <v>0</v>
      </c>
      <c r="L20" s="186">
        <v>100</v>
      </c>
      <c r="M20" s="186">
        <v>100</v>
      </c>
      <c r="N20" s="213">
        <v>100</v>
      </c>
      <c r="O20" s="213">
        <v>100</v>
      </c>
      <c r="P20" s="213">
        <v>100</v>
      </c>
      <c r="Q20" s="186">
        <v>0</v>
      </c>
      <c r="R20" s="186">
        <v>0</v>
      </c>
      <c r="S20" s="99">
        <v>0</v>
      </c>
      <c r="T20" s="213">
        <v>0</v>
      </c>
      <c r="U20" s="213">
        <v>0</v>
      </c>
      <c r="V20" s="186">
        <v>100</v>
      </c>
      <c r="W20" s="186">
        <v>100</v>
      </c>
      <c r="X20" s="213">
        <v>100</v>
      </c>
      <c r="Y20" s="213">
        <v>100</v>
      </c>
      <c r="Z20" s="213">
        <v>100</v>
      </c>
      <c r="AA20" s="186">
        <v>100</v>
      </c>
      <c r="AB20" s="186">
        <v>100</v>
      </c>
      <c r="AC20" s="213">
        <v>100</v>
      </c>
      <c r="AD20" s="213">
        <v>100</v>
      </c>
      <c r="AE20" s="213">
        <v>100</v>
      </c>
      <c r="AF20" s="99">
        <v>100</v>
      </c>
      <c r="AG20" s="99">
        <v>100</v>
      </c>
      <c r="AH20" s="213">
        <v>100</v>
      </c>
      <c r="AI20" s="213">
        <v>100</v>
      </c>
      <c r="AJ20" s="18">
        <v>100</v>
      </c>
      <c r="AK20" s="12" t="s">
        <v>1371</v>
      </c>
    </row>
    <row r="21" spans="1:37" ht="15" customHeight="1">
      <c r="A21" s="715"/>
      <c r="B21" s="726"/>
      <c r="C21" s="19">
        <v>19</v>
      </c>
      <c r="D21" s="19">
        <v>100</v>
      </c>
      <c r="E21" s="429" t="s">
        <v>544</v>
      </c>
      <c r="F21" s="387" t="s">
        <v>2010</v>
      </c>
      <c r="G21" s="387" t="s">
        <v>2010</v>
      </c>
      <c r="H21" s="386">
        <v>63</v>
      </c>
      <c r="I21" s="635">
        <v>0</v>
      </c>
      <c r="J21" s="635">
        <v>0</v>
      </c>
      <c r="K21" s="513">
        <v>0</v>
      </c>
      <c r="L21" s="186">
        <v>100</v>
      </c>
      <c r="M21" s="186">
        <v>100</v>
      </c>
      <c r="N21" s="213">
        <v>100</v>
      </c>
      <c r="O21" s="213">
        <v>100</v>
      </c>
      <c r="P21" s="213">
        <v>100</v>
      </c>
      <c r="Q21" s="186">
        <v>100</v>
      </c>
      <c r="R21" s="186">
        <v>100</v>
      </c>
      <c r="S21" s="99">
        <v>100</v>
      </c>
      <c r="T21" s="213">
        <v>100</v>
      </c>
      <c r="U21" s="213">
        <v>0</v>
      </c>
      <c r="V21" s="186">
        <v>100</v>
      </c>
      <c r="W21" s="186">
        <v>100</v>
      </c>
      <c r="X21" s="213">
        <v>100</v>
      </c>
      <c r="Y21" s="213">
        <v>100</v>
      </c>
      <c r="Z21" s="213">
        <v>67</v>
      </c>
      <c r="AA21" s="186">
        <v>100</v>
      </c>
      <c r="AB21" s="186">
        <v>100</v>
      </c>
      <c r="AC21" s="213">
        <v>100</v>
      </c>
      <c r="AD21" s="213">
        <v>100</v>
      </c>
      <c r="AE21" s="213">
        <v>100</v>
      </c>
      <c r="AF21" s="99">
        <v>100</v>
      </c>
      <c r="AG21" s="99">
        <v>100</v>
      </c>
      <c r="AH21" s="213">
        <v>100</v>
      </c>
      <c r="AI21" s="213">
        <v>100</v>
      </c>
      <c r="AJ21" s="18">
        <v>100</v>
      </c>
      <c r="AK21" s="12" t="s">
        <v>1371</v>
      </c>
    </row>
    <row r="22" spans="1:37" ht="15" customHeight="1">
      <c r="A22" s="715"/>
      <c r="B22" s="727"/>
      <c r="C22" s="31">
        <v>20</v>
      </c>
      <c r="D22" s="31">
        <v>100</v>
      </c>
      <c r="E22" s="429" t="s">
        <v>545</v>
      </c>
      <c r="F22" s="387" t="s">
        <v>2011</v>
      </c>
      <c r="G22" s="387" t="s">
        <v>2011</v>
      </c>
      <c r="H22" s="386">
        <v>64</v>
      </c>
      <c r="I22" s="635">
        <v>0</v>
      </c>
      <c r="J22" s="635">
        <v>0</v>
      </c>
      <c r="K22" s="513">
        <v>0</v>
      </c>
      <c r="L22" s="186">
        <v>100</v>
      </c>
      <c r="M22" s="186">
        <v>100</v>
      </c>
      <c r="N22" s="213">
        <v>100</v>
      </c>
      <c r="O22" s="213">
        <v>100</v>
      </c>
      <c r="P22" s="213">
        <v>100</v>
      </c>
      <c r="Q22" s="186">
        <v>67</v>
      </c>
      <c r="R22" s="186">
        <v>67</v>
      </c>
      <c r="S22" s="99">
        <v>67</v>
      </c>
      <c r="T22" s="213">
        <v>67</v>
      </c>
      <c r="U22" s="213">
        <v>0</v>
      </c>
      <c r="V22" s="186">
        <v>33</v>
      </c>
      <c r="W22" s="186">
        <v>33</v>
      </c>
      <c r="X22" s="213">
        <v>33</v>
      </c>
      <c r="Y22" s="213">
        <v>0</v>
      </c>
      <c r="Z22" s="213">
        <v>33</v>
      </c>
      <c r="AA22" s="186">
        <v>100</v>
      </c>
      <c r="AB22" s="186">
        <v>100</v>
      </c>
      <c r="AC22" s="213">
        <v>100</v>
      </c>
      <c r="AD22" s="213">
        <v>100</v>
      </c>
      <c r="AE22" s="213">
        <v>100</v>
      </c>
      <c r="AF22" s="99">
        <v>100</v>
      </c>
      <c r="AG22" s="99">
        <v>100</v>
      </c>
      <c r="AH22" s="213">
        <v>100</v>
      </c>
      <c r="AI22" s="213">
        <v>100</v>
      </c>
      <c r="AJ22" s="18">
        <v>100</v>
      </c>
      <c r="AK22" s="12" t="s">
        <v>1371</v>
      </c>
    </row>
    <row r="23" spans="1:37" ht="15" customHeight="1">
      <c r="A23" s="715"/>
      <c r="B23" s="815" t="s">
        <v>1738</v>
      </c>
      <c r="C23" s="82">
        <v>21</v>
      </c>
      <c r="D23" s="82">
        <v>100</v>
      </c>
      <c r="E23" s="429" t="s">
        <v>546</v>
      </c>
      <c r="F23" s="387" t="s">
        <v>2012</v>
      </c>
      <c r="G23" s="387" t="s">
        <v>2012</v>
      </c>
      <c r="H23" s="386">
        <v>65</v>
      </c>
      <c r="I23" s="635">
        <v>0</v>
      </c>
      <c r="J23" s="635">
        <v>0</v>
      </c>
      <c r="K23" s="513">
        <v>0</v>
      </c>
      <c r="L23" s="186">
        <v>100</v>
      </c>
      <c r="M23" s="186">
        <v>100</v>
      </c>
      <c r="N23" s="213">
        <v>100</v>
      </c>
      <c r="O23" s="213">
        <v>100</v>
      </c>
      <c r="P23" s="213">
        <v>100</v>
      </c>
      <c r="Q23" s="186">
        <v>0</v>
      </c>
      <c r="R23" s="186">
        <v>0</v>
      </c>
      <c r="S23" s="99">
        <v>0</v>
      </c>
      <c r="T23" s="213">
        <v>0</v>
      </c>
      <c r="U23" s="213">
        <v>0</v>
      </c>
      <c r="V23" s="186">
        <v>0</v>
      </c>
      <c r="W23" s="186">
        <v>0</v>
      </c>
      <c r="X23" s="213">
        <v>0</v>
      </c>
      <c r="Y23" s="213">
        <v>0</v>
      </c>
      <c r="Z23" s="213">
        <v>0</v>
      </c>
      <c r="AA23" s="186">
        <v>100</v>
      </c>
      <c r="AB23" s="186">
        <v>100</v>
      </c>
      <c r="AC23" s="213">
        <v>100</v>
      </c>
      <c r="AD23" s="213">
        <v>100</v>
      </c>
      <c r="AE23" s="213">
        <v>0</v>
      </c>
      <c r="AF23" s="99">
        <v>67</v>
      </c>
      <c r="AG23" s="99">
        <v>67</v>
      </c>
      <c r="AH23" s="213">
        <v>67</v>
      </c>
      <c r="AI23" s="213">
        <v>67</v>
      </c>
      <c r="AJ23" s="18">
        <v>67</v>
      </c>
      <c r="AK23" s="12" t="s">
        <v>1371</v>
      </c>
    </row>
    <row r="24" spans="1:37" ht="15" customHeight="1">
      <c r="A24" s="715"/>
      <c r="B24" s="816"/>
      <c r="C24" s="83">
        <v>22</v>
      </c>
      <c r="D24" s="83">
        <v>100</v>
      </c>
      <c r="E24" s="429" t="s">
        <v>547</v>
      </c>
      <c r="F24" s="636">
        <v>70</v>
      </c>
      <c r="G24" s="387">
        <v>70</v>
      </c>
      <c r="H24" s="386">
        <v>66</v>
      </c>
      <c r="I24" s="635">
        <v>0</v>
      </c>
      <c r="J24" s="635">
        <v>0</v>
      </c>
      <c r="K24" s="513">
        <v>0</v>
      </c>
      <c r="L24" s="186">
        <v>100</v>
      </c>
      <c r="M24" s="186">
        <v>100</v>
      </c>
      <c r="N24" s="213">
        <v>100</v>
      </c>
      <c r="O24" s="213">
        <v>100</v>
      </c>
      <c r="P24" s="213">
        <v>100</v>
      </c>
      <c r="Q24" s="99">
        <v>100</v>
      </c>
      <c r="R24" s="99">
        <v>0</v>
      </c>
      <c r="S24" s="99">
        <v>33</v>
      </c>
      <c r="T24" s="213">
        <v>33</v>
      </c>
      <c r="U24" s="213">
        <v>0</v>
      </c>
      <c r="V24" s="99">
        <v>100</v>
      </c>
      <c r="W24" s="99">
        <v>100</v>
      </c>
      <c r="X24" s="213">
        <v>0</v>
      </c>
      <c r="Y24" s="213">
        <v>0</v>
      </c>
      <c r="Z24" s="213">
        <v>33</v>
      </c>
      <c r="AA24" s="99">
        <v>0</v>
      </c>
      <c r="AB24" s="99">
        <v>100</v>
      </c>
      <c r="AC24" s="213">
        <v>100</v>
      </c>
      <c r="AD24" s="213">
        <v>100</v>
      </c>
      <c r="AE24" s="213">
        <v>100</v>
      </c>
      <c r="AF24" s="99">
        <v>100</v>
      </c>
      <c r="AG24" s="99">
        <v>100</v>
      </c>
      <c r="AH24" s="213">
        <v>100</v>
      </c>
      <c r="AI24" s="213">
        <v>100</v>
      </c>
      <c r="AJ24" s="18">
        <v>100</v>
      </c>
      <c r="AK24" s="12" t="s">
        <v>1371</v>
      </c>
    </row>
    <row r="25" spans="1:37" ht="15" customHeight="1">
      <c r="A25" s="715"/>
      <c r="B25" s="816"/>
      <c r="C25" s="83">
        <v>23</v>
      </c>
      <c r="D25" s="83">
        <v>100</v>
      </c>
      <c r="E25" s="429" t="s">
        <v>548</v>
      </c>
      <c r="F25" s="387" t="s">
        <v>2013</v>
      </c>
      <c r="G25" s="387" t="s">
        <v>2013</v>
      </c>
      <c r="H25" s="386">
        <v>67</v>
      </c>
      <c r="I25" s="635">
        <v>0</v>
      </c>
      <c r="J25" s="635">
        <v>0</v>
      </c>
      <c r="K25" s="513">
        <v>0</v>
      </c>
      <c r="L25" s="186">
        <v>100</v>
      </c>
      <c r="M25" s="186">
        <v>100</v>
      </c>
      <c r="N25" s="213">
        <v>100</v>
      </c>
      <c r="O25" s="213">
        <v>100</v>
      </c>
      <c r="P25" s="213">
        <v>100</v>
      </c>
      <c r="Q25" s="186">
        <v>100</v>
      </c>
      <c r="R25" s="186">
        <v>100</v>
      </c>
      <c r="S25" s="99">
        <v>100</v>
      </c>
      <c r="T25" s="213">
        <v>100</v>
      </c>
      <c r="U25" s="213">
        <v>67</v>
      </c>
      <c r="V25" s="186">
        <v>0</v>
      </c>
      <c r="W25" s="186">
        <v>0</v>
      </c>
      <c r="X25" s="213">
        <v>0</v>
      </c>
      <c r="Y25" s="213">
        <v>0</v>
      </c>
      <c r="Z25" s="213">
        <v>0</v>
      </c>
      <c r="AA25" s="186">
        <v>100</v>
      </c>
      <c r="AB25" s="186">
        <v>100</v>
      </c>
      <c r="AC25" s="213">
        <v>100</v>
      </c>
      <c r="AD25" s="213">
        <v>100</v>
      </c>
      <c r="AE25" s="213">
        <v>100</v>
      </c>
      <c r="AF25" s="99">
        <v>100</v>
      </c>
      <c r="AG25" s="99">
        <v>100</v>
      </c>
      <c r="AH25" s="213">
        <v>100</v>
      </c>
      <c r="AI25" s="213">
        <v>100</v>
      </c>
      <c r="AJ25" s="18">
        <v>100</v>
      </c>
      <c r="AK25" s="12" t="s">
        <v>1371</v>
      </c>
    </row>
    <row r="26" spans="1:37" ht="15" customHeight="1">
      <c r="A26" s="715"/>
      <c r="B26" s="816"/>
      <c r="C26" s="83">
        <v>24</v>
      </c>
      <c r="D26" s="83">
        <v>100</v>
      </c>
      <c r="E26" s="429" t="s">
        <v>549</v>
      </c>
      <c r="F26" s="387" t="s">
        <v>2014</v>
      </c>
      <c r="G26" s="387" t="s">
        <v>2014</v>
      </c>
      <c r="H26" s="386">
        <v>68</v>
      </c>
      <c r="I26" s="635">
        <v>0</v>
      </c>
      <c r="J26" s="635">
        <v>0</v>
      </c>
      <c r="K26" s="513">
        <v>0</v>
      </c>
      <c r="L26" s="186">
        <v>100</v>
      </c>
      <c r="M26" s="186">
        <v>100</v>
      </c>
      <c r="N26" s="213">
        <v>100</v>
      </c>
      <c r="O26" s="213">
        <v>100</v>
      </c>
      <c r="P26" s="213">
        <v>100</v>
      </c>
      <c r="Q26" s="186">
        <v>67</v>
      </c>
      <c r="R26" s="186">
        <v>67</v>
      </c>
      <c r="S26" s="99">
        <v>67</v>
      </c>
      <c r="T26" s="213">
        <v>67</v>
      </c>
      <c r="U26" s="213">
        <v>67</v>
      </c>
      <c r="V26" s="186">
        <v>33</v>
      </c>
      <c r="W26" s="186">
        <v>33</v>
      </c>
      <c r="X26" s="213">
        <v>33</v>
      </c>
      <c r="Y26" s="213">
        <v>100</v>
      </c>
      <c r="Z26" s="213">
        <v>33</v>
      </c>
      <c r="AA26" s="186">
        <v>100</v>
      </c>
      <c r="AB26" s="186">
        <v>100</v>
      </c>
      <c r="AC26" s="213">
        <v>100</v>
      </c>
      <c r="AD26" s="213">
        <v>100</v>
      </c>
      <c r="AE26" s="213">
        <v>100</v>
      </c>
      <c r="AF26" s="99">
        <v>100</v>
      </c>
      <c r="AG26" s="99">
        <v>100</v>
      </c>
      <c r="AH26" s="213">
        <v>100</v>
      </c>
      <c r="AI26" s="213">
        <v>100</v>
      </c>
      <c r="AJ26" s="18">
        <v>100</v>
      </c>
      <c r="AK26" s="12" t="s">
        <v>1371</v>
      </c>
    </row>
    <row r="27" spans="1:37" ht="15" customHeight="1">
      <c r="A27" s="715"/>
      <c r="B27" s="816"/>
      <c r="C27" s="83">
        <v>25</v>
      </c>
      <c r="D27" s="83">
        <v>100</v>
      </c>
      <c r="E27" s="429" t="s">
        <v>550</v>
      </c>
      <c r="F27" s="636">
        <v>73</v>
      </c>
      <c r="G27" s="387">
        <v>73</v>
      </c>
      <c r="H27" s="386">
        <v>69</v>
      </c>
      <c r="I27" s="635">
        <v>0</v>
      </c>
      <c r="J27" s="635">
        <v>0</v>
      </c>
      <c r="K27" s="513">
        <v>0</v>
      </c>
      <c r="L27" s="186">
        <v>100</v>
      </c>
      <c r="M27" s="186">
        <v>100</v>
      </c>
      <c r="N27" s="213">
        <v>100</v>
      </c>
      <c r="O27" s="213">
        <v>100</v>
      </c>
      <c r="P27" s="213">
        <v>100</v>
      </c>
      <c r="Q27" s="99">
        <v>100</v>
      </c>
      <c r="R27" s="99">
        <v>0</v>
      </c>
      <c r="S27" s="99">
        <v>67</v>
      </c>
      <c r="T27" s="213">
        <v>67</v>
      </c>
      <c r="U27" s="213">
        <v>100</v>
      </c>
      <c r="V27" s="99">
        <v>100</v>
      </c>
      <c r="W27" s="99">
        <v>100</v>
      </c>
      <c r="X27" s="213">
        <v>0</v>
      </c>
      <c r="Y27" s="213">
        <v>0</v>
      </c>
      <c r="Z27" s="213">
        <v>0</v>
      </c>
      <c r="AA27" s="99">
        <v>67</v>
      </c>
      <c r="AB27" s="99">
        <v>0</v>
      </c>
      <c r="AC27" s="213">
        <v>100</v>
      </c>
      <c r="AD27" s="213">
        <v>100</v>
      </c>
      <c r="AE27" s="213">
        <v>100</v>
      </c>
      <c r="AF27" s="99">
        <v>100</v>
      </c>
      <c r="AG27" s="99">
        <v>100</v>
      </c>
      <c r="AH27" s="213">
        <v>100</v>
      </c>
      <c r="AI27" s="213">
        <v>100</v>
      </c>
      <c r="AJ27" s="18">
        <v>100</v>
      </c>
      <c r="AK27" s="12" t="s">
        <v>1371</v>
      </c>
    </row>
    <row r="28" spans="1:37" ht="15" customHeight="1">
      <c r="A28" s="715"/>
      <c r="B28" s="816"/>
      <c r="C28" s="83">
        <v>26</v>
      </c>
      <c r="D28" s="83">
        <v>100</v>
      </c>
      <c r="E28" s="429" t="s">
        <v>551</v>
      </c>
      <c r="F28" s="636">
        <v>74</v>
      </c>
      <c r="G28" s="387">
        <v>74</v>
      </c>
      <c r="H28" s="386">
        <v>70</v>
      </c>
      <c r="I28" s="635">
        <v>0</v>
      </c>
      <c r="J28" s="635">
        <v>0</v>
      </c>
      <c r="K28" s="513">
        <v>0</v>
      </c>
      <c r="L28" s="186">
        <v>67</v>
      </c>
      <c r="M28" s="186">
        <v>33</v>
      </c>
      <c r="N28" s="213">
        <v>100</v>
      </c>
      <c r="O28" s="213">
        <v>100</v>
      </c>
      <c r="P28" s="213">
        <v>100</v>
      </c>
      <c r="Q28" s="99">
        <v>33</v>
      </c>
      <c r="R28" s="99">
        <v>0</v>
      </c>
      <c r="S28" s="99">
        <v>100</v>
      </c>
      <c r="T28" s="213">
        <v>100</v>
      </c>
      <c r="U28" s="213">
        <v>100</v>
      </c>
      <c r="V28" s="99">
        <v>67</v>
      </c>
      <c r="W28" s="99">
        <v>100</v>
      </c>
      <c r="X28" s="213">
        <v>0</v>
      </c>
      <c r="Y28" s="213">
        <v>0</v>
      </c>
      <c r="Z28" s="213">
        <v>0</v>
      </c>
      <c r="AA28" s="99">
        <v>100</v>
      </c>
      <c r="AB28" s="99">
        <v>100</v>
      </c>
      <c r="AC28" s="213">
        <v>100</v>
      </c>
      <c r="AD28" s="213">
        <v>100</v>
      </c>
      <c r="AE28" s="213">
        <v>100</v>
      </c>
      <c r="AF28" s="99">
        <v>100</v>
      </c>
      <c r="AG28" s="99">
        <v>100</v>
      </c>
      <c r="AH28" s="213">
        <v>100</v>
      </c>
      <c r="AI28" s="213">
        <v>100</v>
      </c>
      <c r="AJ28" s="18">
        <v>100</v>
      </c>
      <c r="AK28" s="12" t="s">
        <v>1371</v>
      </c>
    </row>
    <row r="29" spans="1:37" ht="15" customHeight="1">
      <c r="A29" s="715"/>
      <c r="B29" s="816"/>
      <c r="C29" s="83">
        <v>27</v>
      </c>
      <c r="D29" s="83">
        <v>100</v>
      </c>
      <c r="E29" s="429" t="s">
        <v>552</v>
      </c>
      <c r="F29" s="636">
        <v>75</v>
      </c>
      <c r="G29" s="387">
        <v>75</v>
      </c>
      <c r="H29" s="386">
        <v>71</v>
      </c>
      <c r="I29" s="635">
        <v>0</v>
      </c>
      <c r="J29" s="635">
        <v>0</v>
      </c>
      <c r="K29" s="513">
        <v>0</v>
      </c>
      <c r="L29" s="186">
        <v>33</v>
      </c>
      <c r="M29" s="186">
        <v>33</v>
      </c>
      <c r="N29" s="213">
        <v>100</v>
      </c>
      <c r="O29" s="213">
        <v>100</v>
      </c>
      <c r="P29" s="213">
        <v>100</v>
      </c>
      <c r="Q29" s="99">
        <v>0</v>
      </c>
      <c r="R29" s="99">
        <v>0</v>
      </c>
      <c r="S29" s="99">
        <v>67</v>
      </c>
      <c r="T29" s="213">
        <v>67</v>
      </c>
      <c r="U29" s="213">
        <v>100</v>
      </c>
      <c r="V29" s="99">
        <v>33</v>
      </c>
      <c r="W29" s="99">
        <v>33</v>
      </c>
      <c r="X29" s="213">
        <v>0</v>
      </c>
      <c r="Y29" s="213">
        <v>0</v>
      </c>
      <c r="Z29" s="213">
        <v>0</v>
      </c>
      <c r="AA29" s="99">
        <v>100</v>
      </c>
      <c r="AB29" s="99">
        <v>100</v>
      </c>
      <c r="AC29" s="213">
        <v>67</v>
      </c>
      <c r="AD29" s="213">
        <v>67</v>
      </c>
      <c r="AE29" s="213">
        <v>67</v>
      </c>
      <c r="AF29" s="99">
        <v>100</v>
      </c>
      <c r="AG29" s="99">
        <v>100</v>
      </c>
      <c r="AH29" s="213">
        <v>100</v>
      </c>
      <c r="AI29" s="213">
        <v>100</v>
      </c>
      <c r="AJ29" s="18">
        <v>100</v>
      </c>
      <c r="AK29" s="12" t="s">
        <v>1371</v>
      </c>
    </row>
    <row r="30" spans="1:37" ht="15" customHeight="1">
      <c r="A30" s="715"/>
      <c r="B30" s="816"/>
      <c r="C30" s="83">
        <v>28</v>
      </c>
      <c r="D30" s="83">
        <v>100</v>
      </c>
      <c r="E30" s="429" t="s">
        <v>553</v>
      </c>
      <c r="F30" s="387" t="s">
        <v>2015</v>
      </c>
      <c r="G30" s="387" t="s">
        <v>2015</v>
      </c>
      <c r="H30" s="386">
        <v>72</v>
      </c>
      <c r="I30" s="635">
        <v>0</v>
      </c>
      <c r="J30" s="635">
        <v>0</v>
      </c>
      <c r="K30" s="513">
        <v>0</v>
      </c>
      <c r="L30" s="186">
        <v>100</v>
      </c>
      <c r="M30" s="186">
        <v>100</v>
      </c>
      <c r="N30" s="213">
        <v>100</v>
      </c>
      <c r="O30" s="213">
        <v>100</v>
      </c>
      <c r="P30" s="213">
        <v>100</v>
      </c>
      <c r="Q30" s="186">
        <v>100</v>
      </c>
      <c r="R30" s="186">
        <v>100</v>
      </c>
      <c r="S30" s="99">
        <v>100</v>
      </c>
      <c r="T30" s="213">
        <v>100</v>
      </c>
      <c r="U30" s="213">
        <v>67</v>
      </c>
      <c r="V30" s="186">
        <v>67</v>
      </c>
      <c r="W30" s="186">
        <v>67</v>
      </c>
      <c r="X30" s="213">
        <v>67</v>
      </c>
      <c r="Y30" s="213">
        <v>100</v>
      </c>
      <c r="Z30" s="213">
        <v>100</v>
      </c>
      <c r="AA30" s="186">
        <v>100</v>
      </c>
      <c r="AB30" s="186">
        <v>100</v>
      </c>
      <c r="AC30" s="213">
        <v>100</v>
      </c>
      <c r="AD30" s="213">
        <v>100</v>
      </c>
      <c r="AE30" s="213">
        <v>67</v>
      </c>
      <c r="AF30" s="99">
        <v>100</v>
      </c>
      <c r="AG30" s="99">
        <v>100</v>
      </c>
      <c r="AH30" s="213">
        <v>100</v>
      </c>
      <c r="AI30" s="213">
        <v>100</v>
      </c>
      <c r="AJ30" s="18">
        <v>100</v>
      </c>
      <c r="AK30" s="12" t="s">
        <v>1371</v>
      </c>
    </row>
    <row r="31" spans="1:37" ht="15" customHeight="1">
      <c r="A31" s="715"/>
      <c r="B31" s="816"/>
      <c r="C31" s="83">
        <v>29</v>
      </c>
      <c r="D31" s="83">
        <v>100</v>
      </c>
      <c r="E31" s="429" t="s">
        <v>554</v>
      </c>
      <c r="F31" s="387" t="s">
        <v>2016</v>
      </c>
      <c r="G31" s="387" t="s">
        <v>2016</v>
      </c>
      <c r="H31" s="386">
        <v>73</v>
      </c>
      <c r="I31" s="635">
        <v>0</v>
      </c>
      <c r="J31" s="635">
        <v>0</v>
      </c>
      <c r="K31" s="513">
        <v>0</v>
      </c>
      <c r="L31" s="186">
        <v>100</v>
      </c>
      <c r="M31" s="186">
        <v>100</v>
      </c>
      <c r="N31" s="213">
        <v>100</v>
      </c>
      <c r="O31" s="213">
        <v>100</v>
      </c>
      <c r="P31" s="213">
        <v>100</v>
      </c>
      <c r="Q31" s="186">
        <v>0</v>
      </c>
      <c r="R31" s="186">
        <v>0</v>
      </c>
      <c r="S31" s="99">
        <v>0</v>
      </c>
      <c r="T31" s="213">
        <v>0</v>
      </c>
      <c r="U31" s="213">
        <v>0</v>
      </c>
      <c r="V31" s="186">
        <v>0</v>
      </c>
      <c r="W31" s="186">
        <v>0</v>
      </c>
      <c r="X31" s="213">
        <v>0</v>
      </c>
      <c r="Y31" s="213">
        <v>0</v>
      </c>
      <c r="Z31" s="213">
        <v>0</v>
      </c>
      <c r="AA31" s="186">
        <v>0</v>
      </c>
      <c r="AB31" s="186">
        <v>0</v>
      </c>
      <c r="AC31" s="213">
        <v>0</v>
      </c>
      <c r="AD31" s="213">
        <v>0</v>
      </c>
      <c r="AE31" s="213">
        <v>0</v>
      </c>
      <c r="AF31" s="99">
        <v>100</v>
      </c>
      <c r="AG31" s="99">
        <v>100</v>
      </c>
      <c r="AH31" s="213">
        <v>100</v>
      </c>
      <c r="AI31" s="213">
        <v>100</v>
      </c>
      <c r="AJ31" s="18">
        <v>100</v>
      </c>
      <c r="AK31" s="12" t="s">
        <v>1371</v>
      </c>
    </row>
    <row r="32" spans="1:37" ht="15" customHeight="1">
      <c r="A32" s="715"/>
      <c r="B32" s="816"/>
      <c r="C32" s="83">
        <v>30</v>
      </c>
      <c r="D32" s="83">
        <v>100</v>
      </c>
      <c r="E32" s="429" t="s">
        <v>555</v>
      </c>
      <c r="F32" s="636">
        <v>77</v>
      </c>
      <c r="G32" s="387">
        <v>77</v>
      </c>
      <c r="H32" s="386">
        <v>74</v>
      </c>
      <c r="I32" s="635">
        <v>0</v>
      </c>
      <c r="J32" s="635">
        <v>0</v>
      </c>
      <c r="K32" s="513">
        <v>0</v>
      </c>
      <c r="L32" s="186">
        <v>0</v>
      </c>
      <c r="M32" s="186">
        <v>0</v>
      </c>
      <c r="N32" s="213">
        <v>100</v>
      </c>
      <c r="O32" s="213">
        <v>100</v>
      </c>
      <c r="P32" s="213">
        <v>100</v>
      </c>
      <c r="Q32" s="99">
        <v>0</v>
      </c>
      <c r="R32" s="99">
        <v>0</v>
      </c>
      <c r="S32" s="99">
        <v>0</v>
      </c>
      <c r="T32" s="213">
        <v>0</v>
      </c>
      <c r="U32" s="213">
        <v>0</v>
      </c>
      <c r="V32" s="99">
        <v>0</v>
      </c>
      <c r="W32" s="99">
        <v>0</v>
      </c>
      <c r="X32" s="213">
        <v>0</v>
      </c>
      <c r="Y32" s="213">
        <v>0</v>
      </c>
      <c r="Z32" s="213">
        <v>0</v>
      </c>
      <c r="AA32" s="99">
        <v>100</v>
      </c>
      <c r="AB32" s="99">
        <v>100</v>
      </c>
      <c r="AC32" s="213">
        <v>0</v>
      </c>
      <c r="AD32" s="213">
        <v>0</v>
      </c>
      <c r="AE32" s="213">
        <v>0</v>
      </c>
      <c r="AF32" s="99">
        <v>100</v>
      </c>
      <c r="AG32" s="99">
        <v>100</v>
      </c>
      <c r="AH32" s="213">
        <v>100</v>
      </c>
      <c r="AI32" s="213">
        <v>100</v>
      </c>
      <c r="AJ32" s="18">
        <v>100</v>
      </c>
      <c r="AK32" s="12" t="s">
        <v>1371</v>
      </c>
    </row>
    <row r="33" spans="1:37" ht="15" customHeight="1">
      <c r="A33" s="715"/>
      <c r="B33" s="816"/>
      <c r="C33" s="83">
        <v>31</v>
      </c>
      <c r="D33" s="83">
        <v>100</v>
      </c>
      <c r="E33" s="429" t="s">
        <v>556</v>
      </c>
      <c r="F33" s="387" t="s">
        <v>2017</v>
      </c>
      <c r="G33" s="387" t="s">
        <v>2017</v>
      </c>
      <c r="H33" s="386">
        <v>75</v>
      </c>
      <c r="I33" s="635">
        <v>0</v>
      </c>
      <c r="J33" s="635">
        <v>0</v>
      </c>
      <c r="K33" s="513">
        <v>0</v>
      </c>
      <c r="L33" s="186">
        <v>100</v>
      </c>
      <c r="M33" s="186">
        <v>100</v>
      </c>
      <c r="N33" s="213">
        <v>100</v>
      </c>
      <c r="O33" s="213">
        <v>100</v>
      </c>
      <c r="P33" s="213">
        <v>100</v>
      </c>
      <c r="Q33" s="186">
        <v>0</v>
      </c>
      <c r="R33" s="186">
        <v>0</v>
      </c>
      <c r="S33" s="99">
        <v>0</v>
      </c>
      <c r="T33" s="213">
        <v>0</v>
      </c>
      <c r="U33" s="213">
        <v>0</v>
      </c>
      <c r="V33" s="186">
        <v>0</v>
      </c>
      <c r="W33" s="186">
        <v>0</v>
      </c>
      <c r="X33" s="213">
        <v>0</v>
      </c>
      <c r="Y33" s="213">
        <v>0</v>
      </c>
      <c r="Z33" s="213">
        <v>0</v>
      </c>
      <c r="AA33" s="186">
        <v>0</v>
      </c>
      <c r="AB33" s="186">
        <v>0</v>
      </c>
      <c r="AC33" s="213">
        <v>0</v>
      </c>
      <c r="AD33" s="213">
        <v>0</v>
      </c>
      <c r="AE33" s="213">
        <v>0</v>
      </c>
      <c r="AF33" s="99">
        <v>67</v>
      </c>
      <c r="AG33" s="99">
        <v>67</v>
      </c>
      <c r="AH33" s="213">
        <v>67</v>
      </c>
      <c r="AI33" s="213">
        <v>67</v>
      </c>
      <c r="AJ33" s="18">
        <v>67</v>
      </c>
      <c r="AK33" s="12" t="s">
        <v>1371</v>
      </c>
    </row>
    <row r="34" spans="1:37" ht="15" customHeight="1">
      <c r="A34" s="715"/>
      <c r="B34" s="816"/>
      <c r="C34" s="83">
        <v>32</v>
      </c>
      <c r="D34" s="83">
        <v>100</v>
      </c>
      <c r="E34" s="429" t="s">
        <v>557</v>
      </c>
      <c r="F34" s="636">
        <v>80</v>
      </c>
      <c r="G34" s="387">
        <v>80</v>
      </c>
      <c r="H34" s="386">
        <v>76</v>
      </c>
      <c r="I34" s="635">
        <v>0</v>
      </c>
      <c r="J34" s="635">
        <v>0</v>
      </c>
      <c r="K34" s="513">
        <v>0</v>
      </c>
      <c r="L34" s="186">
        <v>0</v>
      </c>
      <c r="M34" s="186">
        <v>0</v>
      </c>
      <c r="N34" s="213">
        <v>100</v>
      </c>
      <c r="O34" s="213">
        <v>100</v>
      </c>
      <c r="P34" s="213">
        <v>100</v>
      </c>
      <c r="Q34" s="99">
        <v>0</v>
      </c>
      <c r="R34" s="99">
        <v>0</v>
      </c>
      <c r="S34" s="99">
        <v>0</v>
      </c>
      <c r="T34" s="213">
        <v>0</v>
      </c>
      <c r="U34" s="213">
        <v>0</v>
      </c>
      <c r="V34" s="99">
        <v>0</v>
      </c>
      <c r="W34" s="99">
        <v>0</v>
      </c>
      <c r="X34" s="213">
        <v>0</v>
      </c>
      <c r="Y34" s="213">
        <v>0</v>
      </c>
      <c r="Z34" s="213">
        <v>0</v>
      </c>
      <c r="AA34" s="99">
        <v>0</v>
      </c>
      <c r="AB34" s="99">
        <v>100</v>
      </c>
      <c r="AC34" s="213">
        <v>0</v>
      </c>
      <c r="AD34" s="213">
        <v>0</v>
      </c>
      <c r="AE34" s="213">
        <v>0</v>
      </c>
      <c r="AF34" s="99">
        <v>100</v>
      </c>
      <c r="AG34" s="99">
        <v>100</v>
      </c>
      <c r="AH34" s="213">
        <v>100</v>
      </c>
      <c r="AI34" s="213">
        <v>100</v>
      </c>
      <c r="AJ34" s="18">
        <v>100</v>
      </c>
      <c r="AK34" s="12" t="s">
        <v>1371</v>
      </c>
    </row>
    <row r="35" spans="1:37" ht="15" customHeight="1">
      <c r="A35" s="715"/>
      <c r="B35" s="816"/>
      <c r="C35" s="83">
        <v>33</v>
      </c>
      <c r="D35" s="83">
        <v>100</v>
      </c>
      <c r="E35" s="429" t="s">
        <v>558</v>
      </c>
      <c r="F35" s="387" t="s">
        <v>2569</v>
      </c>
      <c r="G35" s="387">
        <v>115</v>
      </c>
      <c r="H35" s="386">
        <v>102</v>
      </c>
      <c r="I35" s="635">
        <v>0</v>
      </c>
      <c r="J35" s="635">
        <v>0</v>
      </c>
      <c r="K35" s="513">
        <v>0</v>
      </c>
      <c r="L35" s="186">
        <v>100</v>
      </c>
      <c r="M35" s="186">
        <v>100</v>
      </c>
      <c r="N35" s="213">
        <v>100</v>
      </c>
      <c r="O35" s="213">
        <v>100</v>
      </c>
      <c r="P35" s="213">
        <v>100</v>
      </c>
      <c r="Q35" s="99">
        <v>0</v>
      </c>
      <c r="R35" s="99">
        <v>0</v>
      </c>
      <c r="S35" s="99">
        <v>0</v>
      </c>
      <c r="T35" s="213">
        <v>0</v>
      </c>
      <c r="U35" s="213">
        <v>0</v>
      </c>
      <c r="V35" s="99">
        <v>100</v>
      </c>
      <c r="W35" s="99">
        <v>100</v>
      </c>
      <c r="X35" s="213">
        <v>100</v>
      </c>
      <c r="Y35" s="213">
        <v>100</v>
      </c>
      <c r="Z35" s="213">
        <v>100</v>
      </c>
      <c r="AA35" s="99">
        <v>100</v>
      </c>
      <c r="AB35" s="99">
        <v>100</v>
      </c>
      <c r="AC35" s="213">
        <v>100</v>
      </c>
      <c r="AD35" s="213">
        <v>100</v>
      </c>
      <c r="AE35" s="213">
        <v>100</v>
      </c>
      <c r="AF35" s="99">
        <v>100</v>
      </c>
      <c r="AG35" s="99">
        <v>100</v>
      </c>
      <c r="AH35" s="213">
        <v>100</v>
      </c>
      <c r="AI35" s="213">
        <v>100</v>
      </c>
      <c r="AJ35" s="18">
        <v>100</v>
      </c>
      <c r="AK35" s="12" t="s">
        <v>1371</v>
      </c>
    </row>
    <row r="36" spans="1:37" ht="15" customHeight="1">
      <c r="A36" s="715"/>
      <c r="B36" s="816"/>
      <c r="C36" s="83">
        <v>34</v>
      </c>
      <c r="D36" s="83">
        <v>100</v>
      </c>
      <c r="E36" s="429" t="s">
        <v>559</v>
      </c>
      <c r="F36" s="386" t="s">
        <v>2004</v>
      </c>
      <c r="G36" s="386" t="s">
        <v>2004</v>
      </c>
      <c r="H36" s="386" t="s">
        <v>2004</v>
      </c>
      <c r="I36" s="635">
        <v>0</v>
      </c>
      <c r="J36" s="635">
        <v>0</v>
      </c>
      <c r="K36" s="513">
        <v>0</v>
      </c>
      <c r="L36" s="186">
        <v>100</v>
      </c>
      <c r="M36" s="186">
        <v>100</v>
      </c>
      <c r="N36" s="213">
        <v>100</v>
      </c>
      <c r="O36" s="18">
        <v>100</v>
      </c>
      <c r="P36" s="18">
        <v>100</v>
      </c>
      <c r="Q36" s="186">
        <v>67</v>
      </c>
      <c r="R36" s="186">
        <v>67</v>
      </c>
      <c r="S36" s="99">
        <v>67</v>
      </c>
      <c r="T36" s="213">
        <v>67</v>
      </c>
      <c r="U36" s="213">
        <v>67</v>
      </c>
      <c r="V36" s="186">
        <v>100</v>
      </c>
      <c r="W36" s="186">
        <v>100</v>
      </c>
      <c r="X36" s="213">
        <v>100</v>
      </c>
      <c r="Y36" s="213">
        <v>100</v>
      </c>
      <c r="Z36" s="213">
        <v>67</v>
      </c>
      <c r="AA36" s="186">
        <v>33</v>
      </c>
      <c r="AB36" s="186">
        <v>33</v>
      </c>
      <c r="AC36" s="213">
        <v>33</v>
      </c>
      <c r="AD36" s="213">
        <v>33</v>
      </c>
      <c r="AE36" s="213">
        <v>33</v>
      </c>
      <c r="AF36" s="99">
        <v>33</v>
      </c>
      <c r="AG36" s="99">
        <v>33</v>
      </c>
      <c r="AH36" s="213">
        <v>33</v>
      </c>
      <c r="AI36" s="213">
        <v>33</v>
      </c>
      <c r="AJ36" s="18">
        <v>33</v>
      </c>
      <c r="AK36" s="12" t="s">
        <v>1371</v>
      </c>
    </row>
    <row r="37" spans="1:37" ht="15" customHeight="1">
      <c r="A37" s="715"/>
      <c r="B37" s="816"/>
      <c r="C37" s="83">
        <v>35</v>
      </c>
      <c r="D37" s="83">
        <v>100</v>
      </c>
      <c r="E37" s="429" t="s">
        <v>560</v>
      </c>
      <c r="F37" s="458" t="s">
        <v>2570</v>
      </c>
      <c r="G37" s="458">
        <v>116</v>
      </c>
      <c r="H37" s="386">
        <v>105</v>
      </c>
      <c r="I37" s="635">
        <v>0</v>
      </c>
      <c r="J37" s="635">
        <v>0</v>
      </c>
      <c r="K37" s="513">
        <v>0</v>
      </c>
      <c r="L37" s="186">
        <v>100</v>
      </c>
      <c r="M37" s="186">
        <v>100</v>
      </c>
      <c r="N37" s="213">
        <v>100</v>
      </c>
      <c r="O37" s="213">
        <v>100</v>
      </c>
      <c r="P37" s="213">
        <v>100</v>
      </c>
      <c r="Q37" s="99">
        <v>33</v>
      </c>
      <c r="R37" s="99">
        <v>33</v>
      </c>
      <c r="S37" s="99">
        <v>0</v>
      </c>
      <c r="T37" s="213">
        <v>0</v>
      </c>
      <c r="U37" s="213">
        <v>100</v>
      </c>
      <c r="V37" s="99">
        <v>100</v>
      </c>
      <c r="W37" s="99">
        <v>100</v>
      </c>
      <c r="X37" s="213">
        <v>100</v>
      </c>
      <c r="Y37" s="213">
        <v>100</v>
      </c>
      <c r="Z37" s="213">
        <v>100</v>
      </c>
      <c r="AA37" s="99">
        <v>100</v>
      </c>
      <c r="AB37" s="99">
        <v>100</v>
      </c>
      <c r="AC37" s="213">
        <v>100</v>
      </c>
      <c r="AD37" s="213">
        <v>100</v>
      </c>
      <c r="AE37" s="213">
        <v>100</v>
      </c>
      <c r="AF37" s="99">
        <v>100</v>
      </c>
      <c r="AG37" s="99">
        <v>100</v>
      </c>
      <c r="AH37" s="213">
        <v>100</v>
      </c>
      <c r="AI37" s="213">
        <v>100</v>
      </c>
      <c r="AJ37" s="18">
        <v>100</v>
      </c>
      <c r="AK37" s="12" t="s">
        <v>1371</v>
      </c>
    </row>
    <row r="38" spans="1:37" ht="15" customHeight="1">
      <c r="A38" s="715"/>
      <c r="B38" s="816"/>
      <c r="C38" s="83">
        <v>36</v>
      </c>
      <c r="D38" s="83">
        <v>100</v>
      </c>
      <c r="E38" s="429" t="s">
        <v>561</v>
      </c>
      <c r="F38" s="386" t="s">
        <v>2005</v>
      </c>
      <c r="G38" s="386" t="s">
        <v>2005</v>
      </c>
      <c r="H38" s="386" t="s">
        <v>2005</v>
      </c>
      <c r="I38" s="635">
        <v>0</v>
      </c>
      <c r="J38" s="635">
        <v>0</v>
      </c>
      <c r="K38" s="513">
        <v>0</v>
      </c>
      <c r="L38" s="186">
        <v>100</v>
      </c>
      <c r="M38" s="186">
        <v>100</v>
      </c>
      <c r="N38" s="213">
        <v>100</v>
      </c>
      <c r="O38" s="213">
        <v>100</v>
      </c>
      <c r="P38" s="213">
        <v>100</v>
      </c>
      <c r="Q38" s="186">
        <v>0</v>
      </c>
      <c r="R38" s="186">
        <v>0</v>
      </c>
      <c r="S38" s="99">
        <v>0</v>
      </c>
      <c r="T38" s="213">
        <v>0</v>
      </c>
      <c r="U38" s="213">
        <v>33</v>
      </c>
      <c r="V38" s="186">
        <v>67</v>
      </c>
      <c r="W38" s="186">
        <v>67</v>
      </c>
      <c r="X38" s="213">
        <v>67</v>
      </c>
      <c r="Y38" s="213">
        <v>67</v>
      </c>
      <c r="Z38" s="213">
        <v>100</v>
      </c>
      <c r="AA38" s="186">
        <v>0</v>
      </c>
      <c r="AB38" s="186">
        <v>0</v>
      </c>
      <c r="AC38" s="213">
        <v>0</v>
      </c>
      <c r="AD38" s="213">
        <v>0</v>
      </c>
      <c r="AE38" s="213">
        <v>33</v>
      </c>
      <c r="AF38" s="99">
        <v>67</v>
      </c>
      <c r="AG38" s="99">
        <v>67</v>
      </c>
      <c r="AH38" s="213">
        <v>67</v>
      </c>
      <c r="AI38" s="213">
        <v>67</v>
      </c>
      <c r="AJ38" s="18">
        <v>67</v>
      </c>
      <c r="AK38" s="12" t="s">
        <v>1371</v>
      </c>
    </row>
    <row r="39" spans="1:37" ht="15" customHeight="1">
      <c r="A39" s="715"/>
      <c r="B39" s="816"/>
      <c r="C39" s="83">
        <v>37</v>
      </c>
      <c r="D39" s="83">
        <v>100</v>
      </c>
      <c r="E39" s="429" t="s">
        <v>562</v>
      </c>
      <c r="F39" s="387" t="s">
        <v>2018</v>
      </c>
      <c r="G39" s="387" t="s">
        <v>2018</v>
      </c>
      <c r="H39" s="386">
        <v>106</v>
      </c>
      <c r="I39" s="635">
        <v>0</v>
      </c>
      <c r="J39" s="635">
        <v>0</v>
      </c>
      <c r="K39" s="513">
        <v>0</v>
      </c>
      <c r="L39" s="186">
        <v>100</v>
      </c>
      <c r="M39" s="186">
        <v>100</v>
      </c>
      <c r="N39" s="213">
        <v>100</v>
      </c>
      <c r="O39" s="213">
        <v>100</v>
      </c>
      <c r="P39" s="213">
        <v>100</v>
      </c>
      <c r="Q39" s="186">
        <v>0</v>
      </c>
      <c r="R39" s="186">
        <v>0</v>
      </c>
      <c r="S39" s="99">
        <v>0</v>
      </c>
      <c r="T39" s="213">
        <v>0</v>
      </c>
      <c r="U39" s="213">
        <v>0</v>
      </c>
      <c r="V39" s="186">
        <v>33</v>
      </c>
      <c r="W39" s="186">
        <v>33</v>
      </c>
      <c r="X39" s="213">
        <v>33</v>
      </c>
      <c r="Y39" s="213">
        <v>33</v>
      </c>
      <c r="Z39" s="213">
        <v>33</v>
      </c>
      <c r="AA39" s="186">
        <v>33</v>
      </c>
      <c r="AB39" s="186">
        <v>33</v>
      </c>
      <c r="AC39" s="213">
        <v>33</v>
      </c>
      <c r="AD39" s="213">
        <v>33</v>
      </c>
      <c r="AE39" s="213">
        <v>0</v>
      </c>
      <c r="AF39" s="99">
        <v>100</v>
      </c>
      <c r="AG39" s="99">
        <v>100</v>
      </c>
      <c r="AH39" s="213">
        <v>100</v>
      </c>
      <c r="AI39" s="213">
        <v>100</v>
      </c>
      <c r="AJ39" s="18">
        <v>100</v>
      </c>
      <c r="AK39" s="12" t="s">
        <v>1371</v>
      </c>
    </row>
    <row r="40" spans="1:37" ht="15" customHeight="1">
      <c r="A40" s="715"/>
      <c r="B40" s="816"/>
      <c r="C40" s="83">
        <v>38</v>
      </c>
      <c r="D40" s="83">
        <v>100</v>
      </c>
      <c r="E40" s="429" t="s">
        <v>563</v>
      </c>
      <c r="F40" s="387" t="s">
        <v>2019</v>
      </c>
      <c r="G40" s="387" t="s">
        <v>2019</v>
      </c>
      <c r="H40" s="386">
        <v>77</v>
      </c>
      <c r="I40" s="635">
        <v>0</v>
      </c>
      <c r="J40" s="635">
        <v>0</v>
      </c>
      <c r="K40" s="513">
        <v>0</v>
      </c>
      <c r="L40" s="186">
        <v>100</v>
      </c>
      <c r="M40" s="186">
        <v>100</v>
      </c>
      <c r="N40" s="213">
        <v>100</v>
      </c>
      <c r="O40" s="213">
        <v>100</v>
      </c>
      <c r="P40" s="213">
        <v>100</v>
      </c>
      <c r="Q40" s="186">
        <v>100</v>
      </c>
      <c r="R40" s="186">
        <v>100</v>
      </c>
      <c r="S40" s="99">
        <v>67</v>
      </c>
      <c r="T40" s="213">
        <v>100</v>
      </c>
      <c r="U40" s="213">
        <v>67</v>
      </c>
      <c r="V40" s="186">
        <v>100</v>
      </c>
      <c r="W40" s="186">
        <v>100</v>
      </c>
      <c r="X40" s="213">
        <v>100</v>
      </c>
      <c r="Y40" s="213">
        <v>100</v>
      </c>
      <c r="Z40" s="213">
        <v>100</v>
      </c>
      <c r="AA40" s="186">
        <v>100</v>
      </c>
      <c r="AB40" s="186">
        <v>100</v>
      </c>
      <c r="AC40" s="213">
        <v>100</v>
      </c>
      <c r="AD40" s="213">
        <v>100</v>
      </c>
      <c r="AE40" s="213">
        <v>100</v>
      </c>
      <c r="AF40" s="99">
        <v>100</v>
      </c>
      <c r="AG40" s="99">
        <v>100</v>
      </c>
      <c r="AH40" s="213">
        <v>100</v>
      </c>
      <c r="AI40" s="213">
        <v>100</v>
      </c>
      <c r="AJ40" s="18">
        <v>100</v>
      </c>
      <c r="AK40" s="12" t="s">
        <v>1371</v>
      </c>
    </row>
    <row r="41" spans="1:37" ht="15" customHeight="1">
      <c r="A41" s="715"/>
      <c r="B41" s="816"/>
      <c r="C41" s="83">
        <v>39</v>
      </c>
      <c r="D41" s="83">
        <v>100</v>
      </c>
      <c r="E41" s="429" t="s">
        <v>564</v>
      </c>
      <c r="F41" s="387" t="s">
        <v>2020</v>
      </c>
      <c r="G41" s="387" t="s">
        <v>2020</v>
      </c>
      <c r="H41" s="386">
        <v>78</v>
      </c>
      <c r="I41" s="635">
        <v>0</v>
      </c>
      <c r="J41" s="635">
        <v>0</v>
      </c>
      <c r="K41" s="513">
        <v>0</v>
      </c>
      <c r="L41" s="186">
        <v>100</v>
      </c>
      <c r="M41" s="186">
        <v>100</v>
      </c>
      <c r="N41" s="213">
        <v>100</v>
      </c>
      <c r="O41" s="213">
        <v>100</v>
      </c>
      <c r="P41" s="213">
        <v>100</v>
      </c>
      <c r="Q41" s="186">
        <v>0</v>
      </c>
      <c r="R41" s="186">
        <v>0</v>
      </c>
      <c r="S41" s="99">
        <v>0</v>
      </c>
      <c r="T41" s="213">
        <v>0</v>
      </c>
      <c r="U41" s="213">
        <v>0</v>
      </c>
      <c r="V41" s="186">
        <v>100</v>
      </c>
      <c r="W41" s="186">
        <v>100</v>
      </c>
      <c r="X41" s="213">
        <v>100</v>
      </c>
      <c r="Y41" s="213">
        <v>100</v>
      </c>
      <c r="Z41" s="213">
        <v>100</v>
      </c>
      <c r="AA41" s="186">
        <v>100</v>
      </c>
      <c r="AB41" s="186">
        <v>100</v>
      </c>
      <c r="AC41" s="213">
        <v>100</v>
      </c>
      <c r="AD41" s="213">
        <v>0</v>
      </c>
      <c r="AE41" s="213">
        <v>100</v>
      </c>
      <c r="AF41" s="99">
        <v>100</v>
      </c>
      <c r="AG41" s="99">
        <v>100</v>
      </c>
      <c r="AH41" s="213">
        <v>100</v>
      </c>
      <c r="AI41" s="213">
        <v>100</v>
      </c>
      <c r="AJ41" s="18">
        <v>100</v>
      </c>
      <c r="AK41" s="12" t="s">
        <v>1371</v>
      </c>
    </row>
    <row r="42" spans="1:37" ht="15" customHeight="1">
      <c r="A42" s="715"/>
      <c r="B42" s="816"/>
      <c r="C42" s="83">
        <v>40</v>
      </c>
      <c r="D42" s="83">
        <v>100</v>
      </c>
      <c r="E42" s="429" t="s">
        <v>565</v>
      </c>
      <c r="F42" s="636">
        <v>84</v>
      </c>
      <c r="G42" s="387">
        <v>84</v>
      </c>
      <c r="H42" s="386">
        <v>79</v>
      </c>
      <c r="I42" s="635">
        <v>0</v>
      </c>
      <c r="J42" s="635">
        <v>0</v>
      </c>
      <c r="K42" s="513">
        <v>0</v>
      </c>
      <c r="L42" s="186">
        <v>100</v>
      </c>
      <c r="M42" s="186">
        <v>100</v>
      </c>
      <c r="N42" s="213">
        <v>100</v>
      </c>
      <c r="O42" s="213">
        <v>100</v>
      </c>
      <c r="P42" s="213">
        <v>100</v>
      </c>
      <c r="Q42" s="99">
        <v>100</v>
      </c>
      <c r="R42" s="99">
        <v>33</v>
      </c>
      <c r="S42" s="99">
        <v>67</v>
      </c>
      <c r="T42" s="213">
        <v>67</v>
      </c>
      <c r="U42" s="213">
        <v>33</v>
      </c>
      <c r="V42" s="99">
        <v>100</v>
      </c>
      <c r="W42" s="99">
        <v>100</v>
      </c>
      <c r="X42" s="213">
        <v>100</v>
      </c>
      <c r="Y42" s="213">
        <v>100</v>
      </c>
      <c r="Z42" s="213">
        <v>100</v>
      </c>
      <c r="AA42" s="99">
        <v>100</v>
      </c>
      <c r="AB42" s="99">
        <v>100</v>
      </c>
      <c r="AC42" s="213">
        <v>100</v>
      </c>
      <c r="AD42" s="213">
        <v>100</v>
      </c>
      <c r="AE42" s="213">
        <v>0</v>
      </c>
      <c r="AF42" s="99">
        <v>0</v>
      </c>
      <c r="AG42" s="99">
        <v>0</v>
      </c>
      <c r="AH42" s="514">
        <v>33</v>
      </c>
      <c r="AI42" s="213">
        <v>100</v>
      </c>
      <c r="AJ42" s="18">
        <v>100</v>
      </c>
      <c r="AK42" s="12" t="s">
        <v>1371</v>
      </c>
    </row>
    <row r="43" spans="1:37" ht="15" customHeight="1">
      <c r="A43" s="715"/>
      <c r="B43" s="816"/>
      <c r="C43" s="83">
        <v>41</v>
      </c>
      <c r="D43" s="83">
        <v>100</v>
      </c>
      <c r="E43" s="429" t="s">
        <v>566</v>
      </c>
      <c r="F43" s="387" t="s">
        <v>2021</v>
      </c>
      <c r="G43" s="387" t="s">
        <v>2021</v>
      </c>
      <c r="H43" s="386">
        <v>80</v>
      </c>
      <c r="I43" s="635">
        <v>0</v>
      </c>
      <c r="J43" s="635">
        <v>0</v>
      </c>
      <c r="K43" s="513">
        <v>0</v>
      </c>
      <c r="L43" s="186">
        <v>100</v>
      </c>
      <c r="M43" s="186">
        <v>100</v>
      </c>
      <c r="N43" s="213">
        <v>100</v>
      </c>
      <c r="O43" s="213">
        <v>100</v>
      </c>
      <c r="P43" s="213">
        <v>100</v>
      </c>
      <c r="Q43" s="186">
        <v>33</v>
      </c>
      <c r="R43" s="186">
        <v>33</v>
      </c>
      <c r="S43" s="99">
        <v>33</v>
      </c>
      <c r="T43" s="213">
        <v>33</v>
      </c>
      <c r="U43" s="213">
        <v>33</v>
      </c>
      <c r="V43" s="186">
        <v>100</v>
      </c>
      <c r="W43" s="186">
        <v>100</v>
      </c>
      <c r="X43" s="213">
        <v>100</v>
      </c>
      <c r="Y43" s="213">
        <v>100</v>
      </c>
      <c r="Z43" s="213">
        <v>100</v>
      </c>
      <c r="AA43" s="186">
        <v>100</v>
      </c>
      <c r="AB43" s="186">
        <v>100</v>
      </c>
      <c r="AC43" s="213">
        <v>100</v>
      </c>
      <c r="AD43" s="213">
        <v>100</v>
      </c>
      <c r="AE43" s="213">
        <v>0</v>
      </c>
      <c r="AF43" s="99">
        <v>67</v>
      </c>
      <c r="AG43" s="99">
        <v>67</v>
      </c>
      <c r="AH43" s="213">
        <v>67</v>
      </c>
      <c r="AI43" s="213">
        <v>67</v>
      </c>
      <c r="AJ43" s="18">
        <v>67</v>
      </c>
      <c r="AK43" s="12" t="s">
        <v>1371</v>
      </c>
    </row>
    <row r="44" spans="1:37" ht="15" customHeight="1">
      <c r="A44" s="715"/>
      <c r="B44" s="816"/>
      <c r="C44" s="83">
        <v>42</v>
      </c>
      <c r="D44" s="83">
        <v>100</v>
      </c>
      <c r="E44" s="429" t="s">
        <v>567</v>
      </c>
      <c r="F44" s="387">
        <v>87</v>
      </c>
      <c r="G44" s="387">
        <v>87</v>
      </c>
      <c r="H44" s="386">
        <v>81</v>
      </c>
      <c r="I44" s="635">
        <v>0</v>
      </c>
      <c r="J44" s="635">
        <v>0</v>
      </c>
      <c r="K44" s="513">
        <v>0</v>
      </c>
      <c r="L44" s="186">
        <v>100</v>
      </c>
      <c r="M44" s="186">
        <v>100</v>
      </c>
      <c r="N44" s="213">
        <v>100</v>
      </c>
      <c r="O44" s="213">
        <v>100</v>
      </c>
      <c r="P44" s="213">
        <v>100</v>
      </c>
      <c r="Q44" s="99">
        <v>100</v>
      </c>
      <c r="R44" s="99">
        <v>67</v>
      </c>
      <c r="S44" s="99">
        <v>33</v>
      </c>
      <c r="T44" s="213">
        <v>33</v>
      </c>
      <c r="U44" s="213">
        <v>33</v>
      </c>
      <c r="V44" s="99">
        <v>100</v>
      </c>
      <c r="W44" s="99">
        <v>100</v>
      </c>
      <c r="X44" s="213">
        <v>100</v>
      </c>
      <c r="Y44" s="213">
        <v>100</v>
      </c>
      <c r="Z44" s="213">
        <v>67</v>
      </c>
      <c r="AA44" s="99">
        <v>67</v>
      </c>
      <c r="AB44" s="99">
        <v>33</v>
      </c>
      <c r="AC44" s="213">
        <v>100</v>
      </c>
      <c r="AD44" s="213">
        <v>100</v>
      </c>
      <c r="AE44" s="213">
        <v>0</v>
      </c>
      <c r="AF44" s="99">
        <v>0</v>
      </c>
      <c r="AG44" s="99">
        <v>0</v>
      </c>
      <c r="AH44" s="514">
        <v>33</v>
      </c>
      <c r="AI44" s="213">
        <v>100</v>
      </c>
      <c r="AJ44" s="18">
        <v>100</v>
      </c>
      <c r="AK44" s="12" t="s">
        <v>1371</v>
      </c>
    </row>
    <row r="45" spans="1:37" ht="15" customHeight="1">
      <c r="A45" s="715"/>
      <c r="B45" s="816"/>
      <c r="C45" s="83">
        <v>43</v>
      </c>
      <c r="D45" s="83">
        <v>100</v>
      </c>
      <c r="E45" s="429" t="s">
        <v>568</v>
      </c>
      <c r="F45" s="387">
        <v>91</v>
      </c>
      <c r="G45" s="387">
        <v>91</v>
      </c>
      <c r="H45" s="386">
        <v>82</v>
      </c>
      <c r="I45" s="635">
        <v>0</v>
      </c>
      <c r="J45" s="635">
        <v>0</v>
      </c>
      <c r="K45" s="513">
        <v>0</v>
      </c>
      <c r="L45" s="186">
        <v>67</v>
      </c>
      <c r="M45" s="186">
        <v>100</v>
      </c>
      <c r="N45" s="213">
        <v>0</v>
      </c>
      <c r="O45" s="213">
        <v>0</v>
      </c>
      <c r="P45" s="213">
        <v>0</v>
      </c>
      <c r="Q45" s="99">
        <v>0</v>
      </c>
      <c r="R45" s="99">
        <v>0</v>
      </c>
      <c r="S45" s="99">
        <v>0</v>
      </c>
      <c r="T45" s="213">
        <v>0</v>
      </c>
      <c r="U45" s="213">
        <v>67</v>
      </c>
      <c r="V45" s="99">
        <v>0</v>
      </c>
      <c r="W45" s="99">
        <v>0</v>
      </c>
      <c r="X45" s="213">
        <v>67</v>
      </c>
      <c r="Y45" s="213">
        <v>0</v>
      </c>
      <c r="Z45" s="213">
        <v>0</v>
      </c>
      <c r="AA45" s="99">
        <v>33</v>
      </c>
      <c r="AB45" s="99">
        <v>33</v>
      </c>
      <c r="AC45" s="213">
        <v>100</v>
      </c>
      <c r="AD45" s="213">
        <v>67</v>
      </c>
      <c r="AE45" s="213">
        <v>0</v>
      </c>
      <c r="AF45" s="99">
        <v>0</v>
      </c>
      <c r="AG45" s="99">
        <v>33</v>
      </c>
      <c r="AH45" s="213">
        <v>33</v>
      </c>
      <c r="AI45" s="213">
        <v>33</v>
      </c>
      <c r="AJ45" s="18">
        <v>33</v>
      </c>
      <c r="AK45" s="12" t="s">
        <v>1371</v>
      </c>
    </row>
    <row r="46" spans="1:37" ht="15" customHeight="1">
      <c r="A46" s="715"/>
      <c r="B46" s="816"/>
      <c r="C46" s="83">
        <v>44</v>
      </c>
      <c r="D46" s="83">
        <v>100</v>
      </c>
      <c r="E46" s="429" t="s">
        <v>569</v>
      </c>
      <c r="F46" s="636">
        <v>93</v>
      </c>
      <c r="G46" s="387">
        <v>93</v>
      </c>
      <c r="H46" s="386">
        <v>83</v>
      </c>
      <c r="I46" s="635">
        <v>0</v>
      </c>
      <c r="J46" s="635">
        <v>0</v>
      </c>
      <c r="K46" s="513">
        <v>0</v>
      </c>
      <c r="L46" s="602">
        <v>0</v>
      </c>
      <c r="M46" s="602">
        <v>0</v>
      </c>
      <c r="N46" s="213">
        <v>100</v>
      </c>
      <c r="O46" s="213">
        <v>100</v>
      </c>
      <c r="P46" s="213">
        <v>100</v>
      </c>
      <c r="Q46" s="99">
        <v>0</v>
      </c>
      <c r="R46" s="99">
        <v>0</v>
      </c>
      <c r="S46" s="99">
        <v>0</v>
      </c>
      <c r="T46" s="213">
        <v>0</v>
      </c>
      <c r="U46" s="213">
        <v>0</v>
      </c>
      <c r="V46" s="99">
        <v>100</v>
      </c>
      <c r="W46" s="99">
        <v>100</v>
      </c>
      <c r="X46" s="213">
        <v>100</v>
      </c>
      <c r="Y46" s="213">
        <v>100</v>
      </c>
      <c r="Z46" s="213">
        <v>100</v>
      </c>
      <c r="AA46" s="99">
        <v>100</v>
      </c>
      <c r="AB46" s="99">
        <v>100</v>
      </c>
      <c r="AC46" s="213">
        <v>33</v>
      </c>
      <c r="AD46" s="213">
        <v>33</v>
      </c>
      <c r="AE46" s="213">
        <v>0</v>
      </c>
      <c r="AF46" s="99">
        <v>100</v>
      </c>
      <c r="AG46" s="99">
        <v>100</v>
      </c>
      <c r="AH46" s="514">
        <v>33</v>
      </c>
      <c r="AI46" s="213">
        <v>67</v>
      </c>
      <c r="AJ46" s="18">
        <v>67</v>
      </c>
      <c r="AK46" s="12" t="s">
        <v>1371</v>
      </c>
    </row>
    <row r="47" spans="1:37" ht="15" customHeight="1">
      <c r="A47" s="715"/>
      <c r="B47" s="816"/>
      <c r="C47" s="83">
        <v>45</v>
      </c>
      <c r="D47" s="83">
        <v>100</v>
      </c>
      <c r="E47" s="429" t="s">
        <v>570</v>
      </c>
      <c r="F47" s="387" t="s">
        <v>2022</v>
      </c>
      <c r="G47" s="387" t="s">
        <v>2022</v>
      </c>
      <c r="H47" s="386">
        <v>84</v>
      </c>
      <c r="I47" s="635">
        <v>0</v>
      </c>
      <c r="J47" s="635">
        <v>0</v>
      </c>
      <c r="K47" s="513">
        <v>0</v>
      </c>
      <c r="L47" s="602">
        <v>100</v>
      </c>
      <c r="M47" s="602">
        <v>100</v>
      </c>
      <c r="N47" s="213">
        <v>100</v>
      </c>
      <c r="O47" s="213">
        <v>100</v>
      </c>
      <c r="P47" s="213">
        <v>100</v>
      </c>
      <c r="Q47" s="186">
        <v>0</v>
      </c>
      <c r="R47" s="186">
        <v>0</v>
      </c>
      <c r="S47" s="99">
        <v>0</v>
      </c>
      <c r="T47" s="213">
        <v>0</v>
      </c>
      <c r="U47" s="213">
        <v>0</v>
      </c>
      <c r="V47" s="186">
        <v>100</v>
      </c>
      <c r="W47" s="186">
        <v>100</v>
      </c>
      <c r="X47" s="213">
        <v>100</v>
      </c>
      <c r="Y47" s="213">
        <v>33</v>
      </c>
      <c r="Z47" s="213">
        <v>100</v>
      </c>
      <c r="AA47" s="186">
        <v>0</v>
      </c>
      <c r="AB47" s="186">
        <v>0</v>
      </c>
      <c r="AC47" s="213">
        <v>0</v>
      </c>
      <c r="AD47" s="213">
        <v>0</v>
      </c>
      <c r="AE47" s="213">
        <v>0</v>
      </c>
      <c r="AF47" s="99">
        <v>33</v>
      </c>
      <c r="AG47" s="99">
        <v>33</v>
      </c>
      <c r="AH47" s="514">
        <v>33</v>
      </c>
      <c r="AI47" s="213">
        <v>67</v>
      </c>
      <c r="AJ47" s="18">
        <v>67</v>
      </c>
      <c r="AK47" s="12" t="s">
        <v>1371</v>
      </c>
    </row>
    <row r="48" spans="1:37" ht="15" customHeight="1">
      <c r="A48" s="715"/>
      <c r="B48" s="816"/>
      <c r="C48" s="83">
        <v>46</v>
      </c>
      <c r="D48" s="83">
        <v>100</v>
      </c>
      <c r="E48" s="429" t="s">
        <v>571</v>
      </c>
      <c r="F48" s="636">
        <v>94</v>
      </c>
      <c r="G48" s="387">
        <v>94</v>
      </c>
      <c r="H48" s="386">
        <v>85</v>
      </c>
      <c r="I48" s="619">
        <v>0</v>
      </c>
      <c r="J48" s="619">
        <v>0</v>
      </c>
      <c r="K48" s="513">
        <v>0</v>
      </c>
      <c r="L48" s="602">
        <v>100</v>
      </c>
      <c r="M48" s="602">
        <v>100</v>
      </c>
      <c r="N48" s="213">
        <v>0</v>
      </c>
      <c r="O48" s="213">
        <v>0</v>
      </c>
      <c r="P48" s="213">
        <v>0</v>
      </c>
      <c r="Q48" s="556">
        <v>0</v>
      </c>
      <c r="R48" s="556">
        <v>0</v>
      </c>
      <c r="S48" s="553">
        <v>0</v>
      </c>
      <c r="T48" s="213">
        <v>0</v>
      </c>
      <c r="U48" s="213">
        <v>67</v>
      </c>
      <c r="V48" s="556">
        <v>67</v>
      </c>
      <c r="W48" s="556">
        <v>67</v>
      </c>
      <c r="X48" s="213">
        <v>67</v>
      </c>
      <c r="Y48" s="213">
        <v>100</v>
      </c>
      <c r="Z48" s="213">
        <v>100</v>
      </c>
      <c r="AA48" s="556">
        <v>100</v>
      </c>
      <c r="AB48" s="556">
        <v>33</v>
      </c>
      <c r="AC48" s="213">
        <v>0</v>
      </c>
      <c r="AD48" s="213">
        <v>0</v>
      </c>
      <c r="AE48" s="213">
        <v>0</v>
      </c>
      <c r="AF48" s="556">
        <v>0</v>
      </c>
      <c r="AG48" s="556">
        <v>0</v>
      </c>
      <c r="AH48" s="553">
        <v>67</v>
      </c>
      <c r="AI48" s="213">
        <v>33</v>
      </c>
      <c r="AJ48" s="18">
        <v>33</v>
      </c>
      <c r="AK48" s="12" t="s">
        <v>1371</v>
      </c>
    </row>
    <row r="49" spans="1:37" ht="15" customHeight="1">
      <c r="A49" s="715"/>
      <c r="B49" s="817"/>
      <c r="C49" s="84">
        <v>47</v>
      </c>
      <c r="D49" s="84">
        <v>100</v>
      </c>
      <c r="E49" s="429" t="s">
        <v>572</v>
      </c>
      <c r="F49" s="636">
        <v>95</v>
      </c>
      <c r="G49" s="387">
        <v>95</v>
      </c>
      <c r="H49" s="386">
        <v>86</v>
      </c>
      <c r="I49" s="619">
        <v>0</v>
      </c>
      <c r="J49" s="619">
        <v>0</v>
      </c>
      <c r="K49" s="513">
        <v>0</v>
      </c>
      <c r="L49" s="602">
        <v>67</v>
      </c>
      <c r="M49" s="602">
        <v>67</v>
      </c>
      <c r="N49" s="213">
        <v>0</v>
      </c>
      <c r="O49" s="18">
        <v>100</v>
      </c>
      <c r="P49" s="18">
        <v>100</v>
      </c>
      <c r="Q49" s="556">
        <v>33</v>
      </c>
      <c r="R49" s="556">
        <v>0</v>
      </c>
      <c r="S49" s="553">
        <v>0</v>
      </c>
      <c r="T49" s="213">
        <v>33</v>
      </c>
      <c r="U49" s="213">
        <v>67</v>
      </c>
      <c r="V49" s="556">
        <v>100</v>
      </c>
      <c r="W49" s="556">
        <v>100</v>
      </c>
      <c r="X49" s="213">
        <v>100</v>
      </c>
      <c r="Y49" s="213">
        <v>100</v>
      </c>
      <c r="Z49" s="213">
        <v>100</v>
      </c>
      <c r="AA49" s="556">
        <v>100</v>
      </c>
      <c r="AB49" s="556">
        <v>100</v>
      </c>
      <c r="AC49" s="213">
        <v>67</v>
      </c>
      <c r="AD49" s="213">
        <v>67</v>
      </c>
      <c r="AE49" s="213">
        <v>67</v>
      </c>
      <c r="AF49" s="556">
        <v>0</v>
      </c>
      <c r="AG49" s="556">
        <v>0</v>
      </c>
      <c r="AH49" s="553">
        <v>100</v>
      </c>
      <c r="AI49" s="213">
        <v>67</v>
      </c>
      <c r="AJ49" s="18">
        <v>67</v>
      </c>
      <c r="AK49" s="12" t="s">
        <v>1371</v>
      </c>
    </row>
    <row r="50" spans="1:37" ht="15" customHeight="1">
      <c r="A50" s="715"/>
      <c r="B50" s="819" t="s">
        <v>573</v>
      </c>
      <c r="C50" s="85">
        <v>48</v>
      </c>
      <c r="D50" s="85">
        <v>100</v>
      </c>
      <c r="E50" s="429" t="s">
        <v>574</v>
      </c>
      <c r="F50" s="387" t="s">
        <v>2023</v>
      </c>
      <c r="G50" s="387" t="s">
        <v>2023</v>
      </c>
      <c r="H50" s="386">
        <v>87</v>
      </c>
      <c r="I50" s="619">
        <v>0</v>
      </c>
      <c r="J50" s="619">
        <v>0</v>
      </c>
      <c r="K50" s="513">
        <v>0</v>
      </c>
      <c r="L50" s="602">
        <v>100</v>
      </c>
      <c r="M50" s="602">
        <v>100</v>
      </c>
      <c r="N50" s="213">
        <v>100</v>
      </c>
      <c r="O50" s="213">
        <v>100</v>
      </c>
      <c r="P50" s="213">
        <v>100</v>
      </c>
      <c r="Q50" s="602">
        <v>100</v>
      </c>
      <c r="R50" s="602">
        <v>100</v>
      </c>
      <c r="S50" s="553">
        <v>100</v>
      </c>
      <c r="T50" s="213">
        <v>100</v>
      </c>
      <c r="U50" s="213">
        <v>67</v>
      </c>
      <c r="V50" s="602">
        <v>100</v>
      </c>
      <c r="W50" s="602">
        <v>100</v>
      </c>
      <c r="X50" s="213">
        <v>100</v>
      </c>
      <c r="Y50" s="213">
        <v>100</v>
      </c>
      <c r="Z50" s="213">
        <v>100</v>
      </c>
      <c r="AA50" s="602">
        <v>67</v>
      </c>
      <c r="AB50" s="602">
        <v>67</v>
      </c>
      <c r="AC50" s="213">
        <v>67</v>
      </c>
      <c r="AD50" s="213">
        <v>67</v>
      </c>
      <c r="AE50" s="213">
        <v>33</v>
      </c>
      <c r="AF50" s="556">
        <v>100</v>
      </c>
      <c r="AG50" s="556">
        <v>100</v>
      </c>
      <c r="AH50" s="553">
        <v>100</v>
      </c>
      <c r="AI50" s="213">
        <v>100</v>
      </c>
      <c r="AJ50" s="18">
        <v>100</v>
      </c>
      <c r="AK50" s="12" t="s">
        <v>1371</v>
      </c>
    </row>
    <row r="51" spans="1:37" ht="15" customHeight="1">
      <c r="A51" s="715"/>
      <c r="B51" s="820"/>
      <c r="C51" s="86">
        <v>49</v>
      </c>
      <c r="D51" s="86">
        <v>100</v>
      </c>
      <c r="E51" s="429" t="s">
        <v>575</v>
      </c>
      <c r="F51" s="387" t="s">
        <v>2571</v>
      </c>
      <c r="G51" s="387">
        <v>122</v>
      </c>
      <c r="H51" s="386">
        <v>92</v>
      </c>
      <c r="I51" s="619">
        <v>0</v>
      </c>
      <c r="J51" s="619">
        <v>0</v>
      </c>
      <c r="K51" s="513">
        <v>0</v>
      </c>
      <c r="L51" s="602">
        <v>67</v>
      </c>
      <c r="M51" s="602">
        <v>67</v>
      </c>
      <c r="N51" s="213">
        <v>100</v>
      </c>
      <c r="O51" s="213">
        <v>100</v>
      </c>
      <c r="P51" s="213">
        <v>100</v>
      </c>
      <c r="Q51" s="556">
        <v>33</v>
      </c>
      <c r="R51" s="556">
        <v>33</v>
      </c>
      <c r="S51" s="553">
        <v>33</v>
      </c>
      <c r="T51" s="213">
        <v>67</v>
      </c>
      <c r="U51" s="213">
        <v>67</v>
      </c>
      <c r="V51" s="556">
        <v>100</v>
      </c>
      <c r="W51" s="556">
        <v>100</v>
      </c>
      <c r="X51" s="213">
        <v>100</v>
      </c>
      <c r="Y51" s="213">
        <v>100</v>
      </c>
      <c r="Z51" s="213">
        <v>100</v>
      </c>
      <c r="AA51" s="556">
        <v>100</v>
      </c>
      <c r="AB51" s="556">
        <v>100</v>
      </c>
      <c r="AC51" s="213">
        <v>100</v>
      </c>
      <c r="AD51" s="213">
        <v>100</v>
      </c>
      <c r="AE51" s="213">
        <v>100</v>
      </c>
      <c r="AF51" s="556">
        <v>100</v>
      </c>
      <c r="AG51" s="556">
        <v>100</v>
      </c>
      <c r="AH51" s="553">
        <v>100</v>
      </c>
      <c r="AI51" s="213">
        <v>100</v>
      </c>
      <c r="AJ51" s="18">
        <v>100</v>
      </c>
      <c r="AK51" s="12" t="s">
        <v>1371</v>
      </c>
    </row>
    <row r="52" spans="1:37" ht="15" customHeight="1">
      <c r="A52" s="715"/>
      <c r="B52" s="821"/>
      <c r="C52" s="87">
        <v>50</v>
      </c>
      <c r="D52" s="87">
        <v>100</v>
      </c>
      <c r="E52" s="429" t="s">
        <v>576</v>
      </c>
      <c r="F52" s="387" t="s">
        <v>2024</v>
      </c>
      <c r="G52" s="387" t="s">
        <v>2024</v>
      </c>
      <c r="H52" s="386">
        <v>96</v>
      </c>
      <c r="I52" s="619">
        <v>0</v>
      </c>
      <c r="J52" s="619">
        <v>0</v>
      </c>
      <c r="K52" s="513">
        <v>0</v>
      </c>
      <c r="L52" s="602">
        <v>100</v>
      </c>
      <c r="M52" s="602">
        <v>100</v>
      </c>
      <c r="N52" s="213">
        <v>100</v>
      </c>
      <c r="O52" s="213">
        <v>100</v>
      </c>
      <c r="P52" s="213">
        <v>100</v>
      </c>
      <c r="Q52" s="602">
        <v>33</v>
      </c>
      <c r="R52" s="602">
        <v>33</v>
      </c>
      <c r="S52" s="553">
        <v>0</v>
      </c>
      <c r="T52" s="213">
        <v>33</v>
      </c>
      <c r="U52" s="213">
        <v>33</v>
      </c>
      <c r="V52" s="602">
        <v>100</v>
      </c>
      <c r="W52" s="602">
        <v>100</v>
      </c>
      <c r="X52" s="213">
        <v>100</v>
      </c>
      <c r="Y52" s="213">
        <v>100</v>
      </c>
      <c r="Z52" s="213">
        <v>67</v>
      </c>
      <c r="AA52" s="602">
        <v>100</v>
      </c>
      <c r="AB52" s="602">
        <v>100</v>
      </c>
      <c r="AC52" s="213">
        <v>100</v>
      </c>
      <c r="AD52" s="213">
        <v>100</v>
      </c>
      <c r="AE52" s="213">
        <v>100</v>
      </c>
      <c r="AF52" s="556">
        <v>100</v>
      </c>
      <c r="AG52" s="556">
        <v>100</v>
      </c>
      <c r="AH52" s="553">
        <v>100</v>
      </c>
      <c r="AI52" s="213">
        <v>100</v>
      </c>
      <c r="AJ52" s="18">
        <v>100</v>
      </c>
      <c r="AK52" s="12" t="s">
        <v>1371</v>
      </c>
    </row>
    <row r="53" spans="1:37" ht="15" customHeight="1">
      <c r="A53" s="715"/>
      <c r="B53" s="770" t="s">
        <v>1736</v>
      </c>
      <c r="C53" s="56">
        <v>51</v>
      </c>
      <c r="D53" s="56">
        <v>450</v>
      </c>
      <c r="E53" s="88" t="s">
        <v>2035</v>
      </c>
      <c r="F53" s="636"/>
      <c r="G53" s="387"/>
      <c r="H53" s="387" t="s">
        <v>1776</v>
      </c>
      <c r="I53" s="619">
        <v>0</v>
      </c>
      <c r="J53" s="619">
        <v>0</v>
      </c>
      <c r="K53" s="513">
        <v>0</v>
      </c>
      <c r="L53" s="602">
        <v>450</v>
      </c>
      <c r="M53" s="602">
        <v>450</v>
      </c>
      <c r="N53" s="213">
        <v>450</v>
      </c>
      <c r="O53" s="18" t="s">
        <v>1654</v>
      </c>
      <c r="P53" s="18" t="s">
        <v>1654</v>
      </c>
      <c r="Q53" s="561">
        <v>225</v>
      </c>
      <c r="R53" s="561">
        <v>225</v>
      </c>
      <c r="S53" s="553">
        <v>0</v>
      </c>
      <c r="T53" s="18" t="s">
        <v>1654</v>
      </c>
      <c r="U53" s="18" t="s">
        <v>1654</v>
      </c>
      <c r="V53" s="556">
        <v>450</v>
      </c>
      <c r="W53" s="556">
        <v>450</v>
      </c>
      <c r="X53" s="213">
        <v>450</v>
      </c>
      <c r="Y53" s="18" t="s">
        <v>1654</v>
      </c>
      <c r="Z53" s="18" t="s">
        <v>1654</v>
      </c>
      <c r="AA53" s="561">
        <v>450</v>
      </c>
      <c r="AB53" s="561">
        <v>450</v>
      </c>
      <c r="AC53" s="213">
        <v>225</v>
      </c>
      <c r="AD53" s="18" t="s">
        <v>1654</v>
      </c>
      <c r="AE53" s="18" t="s">
        <v>1654</v>
      </c>
      <c r="AF53" s="556">
        <v>450</v>
      </c>
      <c r="AG53" s="556">
        <v>450</v>
      </c>
      <c r="AH53" s="553">
        <v>450</v>
      </c>
      <c r="AI53" s="18" t="s">
        <v>1654</v>
      </c>
      <c r="AJ53" s="18" t="s">
        <v>1654</v>
      </c>
      <c r="AK53" s="12" t="s">
        <v>1371</v>
      </c>
    </row>
    <row r="54" spans="1:37" ht="15" customHeight="1">
      <c r="A54" s="715"/>
      <c r="B54" s="771"/>
      <c r="C54" s="56">
        <v>52</v>
      </c>
      <c r="D54" s="56">
        <v>200</v>
      </c>
      <c r="E54" s="88" t="s">
        <v>1775</v>
      </c>
      <c r="F54" s="636"/>
      <c r="G54" s="387"/>
      <c r="H54" s="387" t="s">
        <v>1777</v>
      </c>
      <c r="I54" s="619">
        <v>0</v>
      </c>
      <c r="J54" s="619">
        <v>0</v>
      </c>
      <c r="K54" s="513">
        <v>0</v>
      </c>
      <c r="L54" s="617">
        <v>75</v>
      </c>
      <c r="M54" s="617">
        <v>75</v>
      </c>
      <c r="N54" s="213">
        <v>150</v>
      </c>
      <c r="O54" s="18" t="s">
        <v>1654</v>
      </c>
      <c r="P54" s="18" t="s">
        <v>1654</v>
      </c>
      <c r="Q54" s="556">
        <v>0</v>
      </c>
      <c r="R54" s="556">
        <v>0</v>
      </c>
      <c r="S54" s="553">
        <v>0</v>
      </c>
      <c r="T54" s="18" t="s">
        <v>1654</v>
      </c>
      <c r="U54" s="18" t="s">
        <v>1654</v>
      </c>
      <c r="V54" s="561">
        <v>25</v>
      </c>
      <c r="W54" s="561">
        <v>25</v>
      </c>
      <c r="X54" s="213">
        <v>175</v>
      </c>
      <c r="Y54" s="18" t="s">
        <v>1654</v>
      </c>
      <c r="Z54" s="18" t="s">
        <v>1654</v>
      </c>
      <c r="AA54" s="561">
        <v>100</v>
      </c>
      <c r="AB54" s="561">
        <v>100</v>
      </c>
      <c r="AC54" s="213">
        <v>50</v>
      </c>
      <c r="AD54" s="18" t="s">
        <v>1654</v>
      </c>
      <c r="AE54" s="18" t="s">
        <v>1654</v>
      </c>
      <c r="AF54" s="556">
        <v>150</v>
      </c>
      <c r="AG54" s="556">
        <v>150</v>
      </c>
      <c r="AH54" s="553">
        <v>150</v>
      </c>
      <c r="AI54" s="18" t="s">
        <v>1654</v>
      </c>
      <c r="AJ54" s="18" t="s">
        <v>1654</v>
      </c>
      <c r="AK54" s="12" t="s">
        <v>1371</v>
      </c>
    </row>
    <row r="55" spans="1:37" ht="15" customHeight="1">
      <c r="A55" s="715"/>
      <c r="B55" s="771"/>
      <c r="C55" s="56">
        <v>53</v>
      </c>
      <c r="D55" s="56">
        <v>200</v>
      </c>
      <c r="E55" s="88" t="s">
        <v>1642</v>
      </c>
      <c r="F55" s="636"/>
      <c r="G55" s="387"/>
      <c r="H55" s="387" t="s">
        <v>1778</v>
      </c>
      <c r="I55" s="619">
        <v>0</v>
      </c>
      <c r="J55" s="619">
        <v>0</v>
      </c>
      <c r="K55" s="513">
        <v>0</v>
      </c>
      <c r="L55" s="617">
        <v>200</v>
      </c>
      <c r="M55" s="617">
        <v>200</v>
      </c>
      <c r="N55" s="213">
        <v>150</v>
      </c>
      <c r="O55" s="18" t="s">
        <v>1654</v>
      </c>
      <c r="P55" s="18" t="s">
        <v>1654</v>
      </c>
      <c r="Q55" s="556">
        <v>50</v>
      </c>
      <c r="R55" s="556">
        <v>50</v>
      </c>
      <c r="S55" s="553">
        <v>50</v>
      </c>
      <c r="T55" s="18" t="s">
        <v>1654</v>
      </c>
      <c r="U55" s="18" t="s">
        <v>1654</v>
      </c>
      <c r="V55" s="556">
        <v>200</v>
      </c>
      <c r="W55" s="556">
        <v>200</v>
      </c>
      <c r="X55" s="213">
        <v>200</v>
      </c>
      <c r="Y55" s="18" t="s">
        <v>1654</v>
      </c>
      <c r="Z55" s="18" t="s">
        <v>1654</v>
      </c>
      <c r="AA55" s="556">
        <v>50</v>
      </c>
      <c r="AB55" s="556">
        <v>50</v>
      </c>
      <c r="AC55" s="213">
        <v>50</v>
      </c>
      <c r="AD55" s="18" t="s">
        <v>1654</v>
      </c>
      <c r="AE55" s="18" t="s">
        <v>1654</v>
      </c>
      <c r="AF55" s="556">
        <v>150</v>
      </c>
      <c r="AG55" s="556">
        <v>150</v>
      </c>
      <c r="AH55" s="553">
        <v>150</v>
      </c>
      <c r="AI55" s="18" t="s">
        <v>1654</v>
      </c>
      <c r="AJ55" s="18" t="s">
        <v>1654</v>
      </c>
      <c r="AK55" s="12" t="s">
        <v>1371</v>
      </c>
    </row>
    <row r="56" spans="1:37" ht="15" customHeight="1">
      <c r="A56" s="715"/>
      <c r="B56" s="771"/>
      <c r="C56" s="56">
        <v>54</v>
      </c>
      <c r="D56" s="56">
        <v>200</v>
      </c>
      <c r="E56" s="88" t="s">
        <v>1772</v>
      </c>
      <c r="F56" s="636"/>
      <c r="G56" s="387"/>
      <c r="H56" s="387" t="s">
        <v>1779</v>
      </c>
      <c r="I56" s="619">
        <v>0</v>
      </c>
      <c r="J56" s="619">
        <v>0</v>
      </c>
      <c r="K56" s="513">
        <v>0</v>
      </c>
      <c r="L56" s="602">
        <v>200</v>
      </c>
      <c r="M56" s="602">
        <v>200</v>
      </c>
      <c r="N56" s="213">
        <v>200</v>
      </c>
      <c r="O56" s="18" t="s">
        <v>1654</v>
      </c>
      <c r="P56" s="18" t="s">
        <v>1654</v>
      </c>
      <c r="Q56" s="556">
        <v>0</v>
      </c>
      <c r="R56" s="556">
        <v>0</v>
      </c>
      <c r="S56" s="553">
        <v>0</v>
      </c>
      <c r="T56" s="18" t="s">
        <v>1654</v>
      </c>
      <c r="U56" s="18" t="s">
        <v>1654</v>
      </c>
      <c r="V56" s="556">
        <v>0</v>
      </c>
      <c r="W56" s="556">
        <v>0</v>
      </c>
      <c r="X56" s="213">
        <v>0</v>
      </c>
      <c r="Y56" s="18" t="s">
        <v>1654</v>
      </c>
      <c r="Z56" s="18" t="s">
        <v>1654</v>
      </c>
      <c r="AA56" s="561">
        <v>50</v>
      </c>
      <c r="AB56" s="561">
        <v>50</v>
      </c>
      <c r="AC56" s="213">
        <v>0</v>
      </c>
      <c r="AD56" s="18" t="s">
        <v>1654</v>
      </c>
      <c r="AE56" s="18" t="s">
        <v>1654</v>
      </c>
      <c r="AF56" s="561">
        <v>50</v>
      </c>
      <c r="AG56" s="561">
        <v>50</v>
      </c>
      <c r="AH56" s="553">
        <v>100</v>
      </c>
      <c r="AI56" s="18" t="s">
        <v>1654</v>
      </c>
      <c r="AJ56" s="18" t="s">
        <v>1654</v>
      </c>
      <c r="AK56" s="12" t="s">
        <v>1371</v>
      </c>
    </row>
    <row r="57" spans="1:37" ht="15" customHeight="1">
      <c r="A57" s="715"/>
      <c r="B57" s="772"/>
      <c r="C57" s="56">
        <v>55</v>
      </c>
      <c r="D57" s="56">
        <v>200</v>
      </c>
      <c r="E57" s="88" t="s">
        <v>1771</v>
      </c>
      <c r="F57" s="636"/>
      <c r="G57" s="387"/>
      <c r="H57" s="387" t="s">
        <v>1780</v>
      </c>
      <c r="I57" s="619">
        <v>0</v>
      </c>
      <c r="J57" s="619">
        <v>0</v>
      </c>
      <c r="K57" s="513">
        <v>0</v>
      </c>
      <c r="L57" s="602">
        <v>200</v>
      </c>
      <c r="M57" s="602">
        <v>200</v>
      </c>
      <c r="N57" s="213">
        <v>100</v>
      </c>
      <c r="O57" s="18" t="s">
        <v>1654</v>
      </c>
      <c r="P57" s="18" t="s">
        <v>1654</v>
      </c>
      <c r="Q57" s="561">
        <v>50</v>
      </c>
      <c r="R57" s="561">
        <v>50</v>
      </c>
      <c r="S57" s="553">
        <v>75</v>
      </c>
      <c r="T57" s="18" t="s">
        <v>1654</v>
      </c>
      <c r="U57" s="18" t="s">
        <v>1654</v>
      </c>
      <c r="V57" s="561">
        <v>200</v>
      </c>
      <c r="W57" s="561">
        <v>200</v>
      </c>
      <c r="X57" s="213">
        <v>150</v>
      </c>
      <c r="Y57" s="18" t="s">
        <v>1654</v>
      </c>
      <c r="Z57" s="18" t="s">
        <v>1654</v>
      </c>
      <c r="AA57" s="556">
        <v>75</v>
      </c>
      <c r="AB57" s="556">
        <v>75</v>
      </c>
      <c r="AC57" s="213">
        <v>75</v>
      </c>
      <c r="AD57" s="18" t="s">
        <v>1654</v>
      </c>
      <c r="AE57" s="18" t="s">
        <v>1654</v>
      </c>
      <c r="AF57" s="556">
        <v>100</v>
      </c>
      <c r="AG57" s="556">
        <v>100</v>
      </c>
      <c r="AH57" s="553">
        <v>100</v>
      </c>
      <c r="AI57" s="18" t="s">
        <v>1654</v>
      </c>
      <c r="AJ57" s="18" t="s">
        <v>1654</v>
      </c>
      <c r="AK57" s="12" t="s">
        <v>1371</v>
      </c>
    </row>
    <row r="58" spans="1:37" ht="15" customHeight="1">
      <c r="A58" s="715"/>
      <c r="B58" s="743" t="s">
        <v>1550</v>
      </c>
      <c r="C58" s="743"/>
      <c r="D58" s="743"/>
      <c r="E58" s="809" t="s">
        <v>1551</v>
      </c>
      <c r="F58" s="810"/>
      <c r="G58" s="810"/>
      <c r="H58" s="811"/>
      <c r="I58" s="556">
        <f t="shared" ref="I58:N58" si="0">SUM(I3:I57)</f>
        <v>0</v>
      </c>
      <c r="J58" s="556">
        <f t="shared" si="0"/>
        <v>0</v>
      </c>
      <c r="K58" s="213">
        <f t="shared" si="0"/>
        <v>0</v>
      </c>
      <c r="L58" s="556">
        <f t="shared" si="0"/>
        <v>5059</v>
      </c>
      <c r="M58" s="556">
        <f t="shared" si="0"/>
        <v>5058</v>
      </c>
      <c r="N58" s="213">
        <f t="shared" si="0"/>
        <v>5384</v>
      </c>
      <c r="O58" s="213">
        <f>SUM(O3:O52)</f>
        <v>4434</v>
      </c>
      <c r="P58" s="213">
        <f>SUM(P3:P52)</f>
        <v>4434</v>
      </c>
      <c r="Q58" s="556">
        <f>SUM(Q3:Q57)</f>
        <v>1724</v>
      </c>
      <c r="R58" s="556">
        <f>SUM(R3:R57)</f>
        <v>1358</v>
      </c>
      <c r="S58" s="553">
        <f>SUM(S3:S57)</f>
        <v>1359</v>
      </c>
      <c r="T58" s="213">
        <f>SUM(T3:T52)</f>
        <v>1367</v>
      </c>
      <c r="U58" s="213">
        <f>SUM(U3:U52)</f>
        <v>1601</v>
      </c>
      <c r="V58" s="556">
        <f>SUM(V3:V57)</f>
        <v>4375</v>
      </c>
      <c r="W58" s="556">
        <f>SUM(W3:W57)</f>
        <v>4341</v>
      </c>
      <c r="X58" s="213">
        <f>SUM(X3:X57)</f>
        <v>4542</v>
      </c>
      <c r="Y58" s="213">
        <f>SUM(Y3:Y52)</f>
        <v>3433</v>
      </c>
      <c r="Z58" s="213">
        <f>SUM(Z3:Z52)</f>
        <v>3301</v>
      </c>
      <c r="AA58" s="556">
        <f>SUM(AA3:AA57)</f>
        <v>4393</v>
      </c>
      <c r="AB58" s="556">
        <f>SUM(AB3:AB57)</f>
        <v>4324</v>
      </c>
      <c r="AC58" s="213">
        <f>SUM(AC3:AC57)</f>
        <v>4166</v>
      </c>
      <c r="AD58" s="213">
        <f>SUM(AD3:AD52)</f>
        <v>3434</v>
      </c>
      <c r="AE58" s="213">
        <f>SUM(AE3:AE52)</f>
        <v>3067</v>
      </c>
      <c r="AF58" s="556">
        <f>SUM(AF3:AF57)</f>
        <v>4568</v>
      </c>
      <c r="AG58" s="556">
        <f>SUM(AG3:AG57)</f>
        <v>4601</v>
      </c>
      <c r="AH58" s="553">
        <f>SUM(AH3:AH57)</f>
        <v>4817</v>
      </c>
      <c r="AI58" s="213">
        <f>SUM(AI3:AI52)</f>
        <v>4002</v>
      </c>
      <c r="AJ58" s="213">
        <f>SUM(AJ3:AJ52)</f>
        <v>4002</v>
      </c>
      <c r="AK58" s="12" t="s">
        <v>1371</v>
      </c>
    </row>
    <row r="59" spans="1:37" ht="15" customHeight="1">
      <c r="A59" s="715"/>
      <c r="B59" s="743"/>
      <c r="C59" s="743"/>
      <c r="D59" s="743"/>
      <c r="E59" s="809" t="s">
        <v>1552</v>
      </c>
      <c r="F59" s="810"/>
      <c r="G59" s="810"/>
      <c r="H59" s="811"/>
      <c r="I59" s="556">
        <v>6250</v>
      </c>
      <c r="J59" s="556">
        <v>6250</v>
      </c>
      <c r="K59" s="213">
        <v>6250</v>
      </c>
      <c r="L59" s="556">
        <v>6250</v>
      </c>
      <c r="M59" s="556">
        <v>6250</v>
      </c>
      <c r="N59" s="213">
        <v>6250</v>
      </c>
      <c r="O59" s="213">
        <v>5000</v>
      </c>
      <c r="P59" s="213">
        <v>5000</v>
      </c>
      <c r="Q59" s="556">
        <v>6250</v>
      </c>
      <c r="R59" s="556">
        <v>6250</v>
      </c>
      <c r="S59" s="553">
        <v>6250</v>
      </c>
      <c r="T59" s="213">
        <v>5000</v>
      </c>
      <c r="U59" s="213">
        <v>5000</v>
      </c>
      <c r="V59" s="556">
        <v>6250</v>
      </c>
      <c r="W59" s="556">
        <v>6250</v>
      </c>
      <c r="X59" s="213">
        <v>6250</v>
      </c>
      <c r="Y59" s="213">
        <v>5000</v>
      </c>
      <c r="Z59" s="213">
        <v>5000</v>
      </c>
      <c r="AA59" s="556">
        <v>6249</v>
      </c>
      <c r="AB59" s="556">
        <v>6249</v>
      </c>
      <c r="AC59" s="213">
        <v>6250</v>
      </c>
      <c r="AD59" s="213">
        <v>5000</v>
      </c>
      <c r="AE59" s="213">
        <v>5000</v>
      </c>
      <c r="AF59" s="556">
        <v>6250</v>
      </c>
      <c r="AG59" s="556">
        <v>6250</v>
      </c>
      <c r="AH59" s="553">
        <v>6250</v>
      </c>
      <c r="AI59" s="213">
        <v>5000</v>
      </c>
      <c r="AJ59" s="213">
        <v>5000</v>
      </c>
      <c r="AK59" s="12" t="s">
        <v>1371</v>
      </c>
    </row>
    <row r="60" spans="1:37" ht="15" customHeight="1">
      <c r="A60" s="715"/>
      <c r="B60" s="818"/>
      <c r="C60" s="818"/>
      <c r="D60" s="818"/>
      <c r="E60" s="812" t="s">
        <v>1553</v>
      </c>
      <c r="F60" s="813"/>
      <c r="G60" s="813"/>
      <c r="H60" s="814"/>
      <c r="I60" s="603">
        <f t="shared" ref="I60:S60" si="1">I58/I59</f>
        <v>0</v>
      </c>
      <c r="J60" s="603">
        <f t="shared" ref="J60" si="2">J58/J59</f>
        <v>0</v>
      </c>
      <c r="K60" s="323">
        <f t="shared" si="1"/>
        <v>0</v>
      </c>
      <c r="L60" s="603">
        <f t="shared" si="1"/>
        <v>0.80944000000000005</v>
      </c>
      <c r="M60" s="603">
        <f t="shared" ref="M60" si="3">M58/M59</f>
        <v>0.80928</v>
      </c>
      <c r="N60" s="323">
        <f t="shared" si="1"/>
        <v>0.86143999999999998</v>
      </c>
      <c r="O60" s="323">
        <f t="shared" si="1"/>
        <v>0.88680000000000003</v>
      </c>
      <c r="P60" s="323">
        <f t="shared" si="1"/>
        <v>0.88680000000000003</v>
      </c>
      <c r="Q60" s="603">
        <f t="shared" si="1"/>
        <v>0.27583999999999997</v>
      </c>
      <c r="R60" s="603">
        <f t="shared" ref="R60" si="4">R58/R59</f>
        <v>0.21728</v>
      </c>
      <c r="S60" s="601">
        <f t="shared" si="1"/>
        <v>0.21743999999999999</v>
      </c>
      <c r="T60" s="323">
        <f t="shared" ref="T60:AJ60" si="5">T58/T59</f>
        <v>0.27339999999999998</v>
      </c>
      <c r="U60" s="323">
        <f t="shared" si="5"/>
        <v>0.32019999999999998</v>
      </c>
      <c r="V60" s="603">
        <f>V58/V59</f>
        <v>0.7</v>
      </c>
      <c r="W60" s="603">
        <f>W58/W59</f>
        <v>0.69455999999999996</v>
      </c>
      <c r="X60" s="323">
        <f t="shared" si="5"/>
        <v>0.72672000000000003</v>
      </c>
      <c r="Y60" s="323">
        <f t="shared" si="5"/>
        <v>0.68659999999999999</v>
      </c>
      <c r="Z60" s="323">
        <f t="shared" si="5"/>
        <v>0.66020000000000001</v>
      </c>
      <c r="AA60" s="603">
        <f>AA58/AA59</f>
        <v>0.70299247879660742</v>
      </c>
      <c r="AB60" s="603">
        <f>AB58/AB59</f>
        <v>0.69195071211393822</v>
      </c>
      <c r="AC60" s="323">
        <f t="shared" si="5"/>
        <v>0.66656000000000004</v>
      </c>
      <c r="AD60" s="323">
        <f t="shared" si="5"/>
        <v>0.68679999999999997</v>
      </c>
      <c r="AE60" s="323">
        <f t="shared" si="5"/>
        <v>0.61339999999999995</v>
      </c>
      <c r="AF60" s="603">
        <f>AF58/AF59</f>
        <v>0.73087999999999997</v>
      </c>
      <c r="AG60" s="603">
        <f>AG58/AG59</f>
        <v>0.73616000000000004</v>
      </c>
      <c r="AH60" s="601">
        <f>AH58/AH59</f>
        <v>0.77071999999999996</v>
      </c>
      <c r="AI60" s="323">
        <f t="shared" si="5"/>
        <v>0.8004</v>
      </c>
      <c r="AJ60" s="323">
        <f t="shared" si="5"/>
        <v>0.8004</v>
      </c>
      <c r="AK60" s="12" t="s">
        <v>1371</v>
      </c>
    </row>
    <row r="61" spans="1:37" ht="15" customHeight="1">
      <c r="A61" s="715"/>
      <c r="B61" s="822" t="s">
        <v>2568</v>
      </c>
      <c r="C61" s="822"/>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822"/>
      <c r="AG61" s="822"/>
      <c r="AH61" s="822"/>
      <c r="AI61" s="822"/>
      <c r="AJ61" s="822"/>
      <c r="AK61" s="12"/>
    </row>
    <row r="62" spans="1:37" ht="15" customHeight="1">
      <c r="A62" s="715"/>
      <c r="B62" s="736" t="s">
        <v>1782</v>
      </c>
      <c r="C62" s="737"/>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823"/>
      <c r="AK62" s="12"/>
    </row>
    <row r="63" spans="1:37" ht="15" customHeight="1">
      <c r="A63" s="715"/>
      <c r="B63" s="822" t="s">
        <v>1781</v>
      </c>
      <c r="C63" s="822"/>
      <c r="D63" s="822"/>
      <c r="E63" s="822"/>
      <c r="F63" s="822"/>
      <c r="G63" s="822"/>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12"/>
    </row>
    <row r="64" spans="1:37" ht="15" customHeight="1">
      <c r="A64" s="715"/>
      <c r="B64" s="822"/>
      <c r="C64" s="822"/>
      <c r="D64" s="822"/>
      <c r="E64" s="822"/>
      <c r="F64" s="822"/>
      <c r="G64" s="822"/>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12"/>
    </row>
    <row r="65" spans="1:37" ht="15" customHeight="1">
      <c r="A65" s="715"/>
      <c r="B65" s="427"/>
      <c r="C65" s="427"/>
      <c r="D65" s="427"/>
      <c r="E65" s="427"/>
      <c r="F65" s="634"/>
      <c r="G65" s="131"/>
      <c r="H65" s="131"/>
      <c r="I65" s="234"/>
      <c r="J65" s="234"/>
      <c r="K65" s="246"/>
      <c r="L65" s="139"/>
      <c r="M65" s="139"/>
      <c r="N65" s="246"/>
      <c r="O65" s="427"/>
      <c r="P65" s="427"/>
      <c r="Q65" s="139"/>
      <c r="R65" s="139"/>
      <c r="S65" s="139"/>
      <c r="T65" s="427"/>
      <c r="U65" s="427"/>
      <c r="V65" s="139"/>
      <c r="W65" s="139"/>
      <c r="X65" s="246"/>
      <c r="Y65" s="427"/>
      <c r="Z65" s="427"/>
      <c r="AA65" s="139"/>
      <c r="AB65" s="139"/>
      <c r="AC65" s="246"/>
      <c r="AD65" s="427"/>
      <c r="AE65" s="427"/>
      <c r="AF65" s="139"/>
      <c r="AG65" s="139"/>
      <c r="AH65" s="246"/>
      <c r="AI65" s="427"/>
      <c r="AJ65" s="427"/>
      <c r="AK65" s="427"/>
    </row>
    <row r="66" spans="1:37" ht="15" customHeight="1">
      <c r="A66" s="715"/>
      <c r="B66" s="427"/>
      <c r="C66" s="427"/>
      <c r="D66" s="427"/>
      <c r="E66" s="427"/>
      <c r="F66" s="634"/>
      <c r="G66" s="131"/>
      <c r="H66" s="131"/>
      <c r="I66" s="234"/>
      <c r="J66" s="234"/>
      <c r="K66" s="246"/>
      <c r="L66" s="139"/>
      <c r="M66" s="139"/>
      <c r="N66" s="246"/>
      <c r="O66" s="427"/>
      <c r="P66" s="427"/>
      <c r="Q66" s="139"/>
      <c r="R66" s="139"/>
      <c r="S66" s="139"/>
      <c r="T66" s="427"/>
      <c r="U66" s="427"/>
      <c r="V66" s="139"/>
      <c r="W66" s="139"/>
      <c r="X66" s="246"/>
      <c r="Y66" s="427"/>
      <c r="Z66" s="427"/>
      <c r="AA66" s="139"/>
      <c r="AB66" s="139"/>
      <c r="AC66" s="246"/>
      <c r="AD66" s="427"/>
      <c r="AE66" s="427"/>
      <c r="AF66" s="139"/>
      <c r="AG66" s="139"/>
      <c r="AH66" s="246"/>
      <c r="AI66" s="427"/>
      <c r="AJ66" s="427"/>
      <c r="AK66" s="427"/>
    </row>
    <row r="67" spans="1:37" ht="15" customHeight="1">
      <c r="A67" s="715"/>
      <c r="B67" s="427"/>
      <c r="C67" s="427"/>
      <c r="D67" s="427"/>
      <c r="E67" s="427"/>
      <c r="F67" s="634"/>
      <c r="G67" s="131"/>
      <c r="H67" s="131"/>
      <c r="I67" s="234"/>
      <c r="J67" s="234"/>
      <c r="K67" s="246"/>
      <c r="L67" s="139"/>
      <c r="M67" s="139"/>
      <c r="N67" s="246"/>
      <c r="O67" s="427"/>
      <c r="P67" s="427"/>
      <c r="Q67" s="139"/>
      <c r="R67" s="139"/>
      <c r="S67" s="139"/>
      <c r="T67" s="427"/>
      <c r="U67" s="427"/>
      <c r="V67" s="139"/>
      <c r="W67" s="139"/>
      <c r="X67" s="246"/>
      <c r="Y67" s="427"/>
      <c r="Z67" s="427"/>
      <c r="AA67" s="139"/>
      <c r="AB67" s="139"/>
      <c r="AC67" s="246"/>
      <c r="AD67" s="427"/>
      <c r="AE67" s="427"/>
      <c r="AF67" s="139"/>
      <c r="AG67" s="139"/>
      <c r="AH67" s="246"/>
      <c r="AI67" s="427"/>
      <c r="AJ67" s="427"/>
      <c r="AK67" s="427"/>
    </row>
    <row r="69" spans="1:37">
      <c r="E69" s="118"/>
      <c r="F69" s="118"/>
      <c r="G69" s="388"/>
      <c r="H69" s="236"/>
      <c r="N69" s="247"/>
      <c r="P69" s="140"/>
      <c r="S69"/>
      <c r="U69" s="140"/>
      <c r="Z69" s="140"/>
      <c r="AE69" s="140"/>
    </row>
    <row r="70" spans="1:37">
      <c r="H70" s="236"/>
      <c r="N70" s="247"/>
      <c r="P70" s="140"/>
      <c r="S70"/>
      <c r="U70" s="140"/>
      <c r="Z70" s="140"/>
      <c r="AE70" s="140"/>
    </row>
    <row r="71" spans="1:37">
      <c r="D71" s="140"/>
      <c r="H71" s="236"/>
      <c r="L71"/>
      <c r="M71" s="417" t="s">
        <v>2149</v>
      </c>
      <c r="N71" s="417" t="s">
        <v>2150</v>
      </c>
      <c r="O71" s="417" t="s">
        <v>2151</v>
      </c>
      <c r="P71" s="417" t="s">
        <v>2152</v>
      </c>
      <c r="Q71" s="417" t="s">
        <v>2153</v>
      </c>
      <c r="R71" s="417" t="s">
        <v>2154</v>
      </c>
      <c r="S71"/>
    </row>
    <row r="72" spans="1:37">
      <c r="H72" s="133"/>
      <c r="L72">
        <v>2018</v>
      </c>
      <c r="M72" s="539">
        <f>J60</f>
        <v>0</v>
      </c>
      <c r="N72" s="649">
        <f>M60</f>
        <v>0.80928</v>
      </c>
      <c r="O72" s="649">
        <f>R60</f>
        <v>0.21728</v>
      </c>
      <c r="P72" s="650">
        <f>W60</f>
        <v>0.69455999999999996</v>
      </c>
      <c r="Q72" s="539">
        <f>AB60</f>
        <v>0.69195071211393822</v>
      </c>
      <c r="R72" s="539">
        <f>AG60</f>
        <v>0.73616000000000004</v>
      </c>
      <c r="S72"/>
    </row>
    <row r="73" spans="1:37">
      <c r="L73">
        <v>2020</v>
      </c>
      <c r="M73" s="539">
        <f>I60</f>
        <v>0</v>
      </c>
      <c r="N73" s="649">
        <f>L60</f>
        <v>0.80944000000000005</v>
      </c>
      <c r="O73" s="649">
        <f>Q60</f>
        <v>0.27583999999999997</v>
      </c>
      <c r="P73" s="650">
        <f>V60</f>
        <v>0.7</v>
      </c>
      <c r="Q73" s="539">
        <f>AA60</f>
        <v>0.70299247879660742</v>
      </c>
      <c r="R73" s="539">
        <f>AF60</f>
        <v>0.73087999999999997</v>
      </c>
    </row>
    <row r="75" spans="1:37">
      <c r="M75" s="649"/>
    </row>
  </sheetData>
  <mergeCells count="13">
    <mergeCell ref="E58:H58"/>
    <mergeCell ref="E59:H59"/>
    <mergeCell ref="E60:H60"/>
    <mergeCell ref="A1:A67"/>
    <mergeCell ref="B3:B10"/>
    <mergeCell ref="B11:B22"/>
    <mergeCell ref="B23:B49"/>
    <mergeCell ref="B58:D60"/>
    <mergeCell ref="B50:B52"/>
    <mergeCell ref="B61:AJ61"/>
    <mergeCell ref="B53:B57"/>
    <mergeCell ref="B62:AJ62"/>
    <mergeCell ref="B63:AJ64"/>
  </mergeCells>
  <phoneticPr fontId="30" type="noConversion"/>
  <pageMargins left="0.7" right="0.7" top="0.75" bottom="0.75" header="0.3" footer="0.3"/>
  <pageSetup orientation="portrait" horizontalDpi="4294967292" verticalDpi="4294967292"/>
  <ignoredErrors>
    <ignoredError sqref="X58 AC58" formula="1"/>
  </ignoredError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B1" workbookViewId="0">
      <selection activeCell="K4" sqref="K4"/>
    </sheetView>
  </sheetViews>
  <sheetFormatPr baseColWidth="10" defaultColWidth="8.83203125" defaultRowHeight="15"/>
  <cols>
    <col min="2" max="2" width="14" customWidth="1"/>
    <col min="3" max="3" width="5" customWidth="1"/>
    <col min="4" max="4" width="55.83203125" customWidth="1"/>
    <col min="5" max="6" width="7.5" customWidth="1"/>
    <col min="7" max="8" width="8.6640625" customWidth="1"/>
    <col min="9" max="10" width="9" customWidth="1"/>
    <col min="18" max="18" width="7.6640625" customWidth="1"/>
  </cols>
  <sheetData>
    <row r="1" spans="1:18" ht="51" customHeight="1">
      <c r="A1" s="715"/>
      <c r="B1" s="1"/>
      <c r="C1" s="2"/>
      <c r="D1" s="3"/>
      <c r="E1" s="116"/>
      <c r="F1" s="116"/>
      <c r="G1" s="229"/>
      <c r="H1" s="229"/>
      <c r="I1" s="229"/>
      <c r="J1" s="229"/>
      <c r="K1" s="138"/>
      <c r="L1" s="138"/>
      <c r="M1" s="138"/>
      <c r="N1" s="138"/>
      <c r="O1" s="138"/>
      <c r="P1" s="138"/>
      <c r="Q1" s="138"/>
      <c r="R1" s="12"/>
    </row>
    <row r="2" spans="1:18" ht="92.25" customHeight="1">
      <c r="A2" s="715"/>
      <c r="B2" s="181" t="s">
        <v>29</v>
      </c>
      <c r="C2" s="366" t="s">
        <v>1656</v>
      </c>
      <c r="D2" s="830" t="s">
        <v>489</v>
      </c>
      <c r="E2" s="831"/>
      <c r="F2" s="216" t="s">
        <v>1964</v>
      </c>
      <c r="G2" s="216" t="s">
        <v>1925</v>
      </c>
      <c r="H2" s="205" t="s">
        <v>1960</v>
      </c>
      <c r="I2" s="205" t="s">
        <v>1941</v>
      </c>
      <c r="J2" s="146" t="s">
        <v>1961</v>
      </c>
      <c r="K2" s="146" t="s">
        <v>1942</v>
      </c>
      <c r="L2" s="144" t="s">
        <v>1962</v>
      </c>
      <c r="M2" s="144" t="s">
        <v>1943</v>
      </c>
      <c r="N2" s="145" t="s">
        <v>1963</v>
      </c>
      <c r="O2" s="145" t="s">
        <v>1944</v>
      </c>
      <c r="P2" s="143" t="s">
        <v>1957</v>
      </c>
      <c r="Q2" s="143" t="s">
        <v>1945</v>
      </c>
      <c r="R2" s="12"/>
    </row>
    <row r="3" spans="1:18" ht="14" customHeight="1">
      <c r="A3" s="715"/>
      <c r="B3" s="827" t="s">
        <v>1736</v>
      </c>
      <c r="C3" s="512">
        <v>51</v>
      </c>
      <c r="D3" s="517" t="s">
        <v>2036</v>
      </c>
      <c r="E3" s="81" t="s">
        <v>1789</v>
      </c>
      <c r="F3" s="81" t="s">
        <v>2030</v>
      </c>
      <c r="G3" s="88" t="s">
        <v>1783</v>
      </c>
      <c r="H3" s="88" t="s">
        <v>2026</v>
      </c>
      <c r="I3" s="88" t="s">
        <v>1786</v>
      </c>
      <c r="J3" s="81" t="s">
        <v>2025</v>
      </c>
      <c r="K3" s="81" t="s">
        <v>1790</v>
      </c>
      <c r="L3" s="81" t="s">
        <v>2026</v>
      </c>
      <c r="M3" s="81" t="s">
        <v>1791</v>
      </c>
      <c r="N3" s="81" t="s">
        <v>2027</v>
      </c>
      <c r="O3" s="88" t="s">
        <v>1785</v>
      </c>
      <c r="P3" s="88" t="s">
        <v>2028</v>
      </c>
      <c r="Q3" s="88" t="s">
        <v>1784</v>
      </c>
      <c r="R3" s="12" t="s">
        <v>1371</v>
      </c>
    </row>
    <row r="4" spans="1:18">
      <c r="A4" s="715"/>
      <c r="B4" s="827"/>
      <c r="C4" s="367">
        <v>52</v>
      </c>
      <c r="D4" s="828" t="s">
        <v>1735</v>
      </c>
      <c r="E4" s="829"/>
      <c r="F4" s="389"/>
      <c r="G4" s="381" t="s">
        <v>2031</v>
      </c>
      <c r="H4" s="389"/>
      <c r="I4" s="389"/>
      <c r="J4" s="389"/>
      <c r="K4" s="389"/>
      <c r="L4" s="389"/>
      <c r="M4" s="389"/>
      <c r="N4" s="389"/>
      <c r="O4" s="389"/>
      <c r="P4" s="389"/>
      <c r="Q4" s="382"/>
      <c r="R4" s="12" t="s">
        <v>1371</v>
      </c>
    </row>
    <row r="5" spans="1:18" ht="15" customHeight="1">
      <c r="A5" s="715"/>
      <c r="B5" s="827"/>
      <c r="C5" s="367">
        <v>53</v>
      </c>
      <c r="D5" s="828" t="s">
        <v>1642</v>
      </c>
      <c r="E5" s="829"/>
      <c r="F5" s="389"/>
      <c r="G5" s="824" t="s">
        <v>2032</v>
      </c>
      <c r="H5" s="825"/>
      <c r="I5" s="825"/>
      <c r="J5" s="825"/>
      <c r="K5" s="825"/>
      <c r="L5" s="825"/>
      <c r="M5" s="825"/>
      <c r="N5" s="825"/>
      <c r="O5" s="825"/>
      <c r="P5" s="825"/>
      <c r="Q5" s="826"/>
      <c r="R5" s="12" t="s">
        <v>1371</v>
      </c>
    </row>
    <row r="6" spans="1:18">
      <c r="A6" s="715"/>
      <c r="B6" s="827"/>
      <c r="C6" s="367">
        <v>54</v>
      </c>
      <c r="D6" s="828" t="s">
        <v>1641</v>
      </c>
      <c r="E6" s="829"/>
      <c r="F6" s="389"/>
      <c r="G6" s="824" t="s">
        <v>2033</v>
      </c>
      <c r="H6" s="825"/>
      <c r="I6" s="825"/>
      <c r="J6" s="825"/>
      <c r="K6" s="825"/>
      <c r="L6" s="825"/>
      <c r="M6" s="825"/>
      <c r="N6" s="825"/>
      <c r="O6" s="825"/>
      <c r="P6" s="825"/>
      <c r="Q6" s="826"/>
      <c r="R6" s="12" t="s">
        <v>1371</v>
      </c>
    </row>
    <row r="7" spans="1:18">
      <c r="A7" s="715"/>
      <c r="B7" s="827"/>
      <c r="C7" s="367">
        <v>55</v>
      </c>
      <c r="D7" s="828" t="s">
        <v>1771</v>
      </c>
      <c r="E7" s="829"/>
      <c r="F7" s="389"/>
      <c r="G7" s="824" t="s">
        <v>2034</v>
      </c>
      <c r="H7" s="825"/>
      <c r="I7" s="825"/>
      <c r="J7" s="825"/>
      <c r="K7" s="825"/>
      <c r="L7" s="825"/>
      <c r="M7" s="825"/>
      <c r="N7" s="825"/>
      <c r="O7" s="825"/>
      <c r="P7" s="825"/>
      <c r="Q7" s="826"/>
      <c r="R7" s="12" t="s">
        <v>1371</v>
      </c>
    </row>
    <row r="8" spans="1:18">
      <c r="A8" s="715"/>
      <c r="B8" s="269"/>
      <c r="C8" s="269"/>
      <c r="D8" s="269"/>
      <c r="E8" s="269"/>
      <c r="F8" s="510"/>
      <c r="G8" s="139"/>
      <c r="H8" s="139"/>
      <c r="I8" s="139"/>
      <c r="J8" s="139"/>
      <c r="K8" s="139"/>
      <c r="L8" s="139"/>
      <c r="M8" s="139"/>
      <c r="N8" s="139"/>
      <c r="O8" s="139"/>
      <c r="P8" s="139"/>
      <c r="Q8" s="139"/>
      <c r="R8" s="269"/>
    </row>
    <row r="9" spans="1:18">
      <c r="A9" s="715"/>
      <c r="B9" s="269"/>
      <c r="C9" s="269"/>
      <c r="D9" s="269"/>
      <c r="E9" s="269"/>
      <c r="F9" s="510"/>
      <c r="G9" s="139"/>
      <c r="H9" s="139"/>
      <c r="I9" s="139"/>
      <c r="J9" s="139"/>
      <c r="K9" s="139"/>
      <c r="L9" s="139"/>
      <c r="M9" s="139"/>
      <c r="N9" s="139"/>
      <c r="O9" s="139"/>
      <c r="P9" s="139"/>
      <c r="Q9" s="139"/>
      <c r="R9" s="269"/>
    </row>
    <row r="10" spans="1:18">
      <c r="A10" s="715"/>
      <c r="B10" s="269"/>
      <c r="C10" s="269"/>
      <c r="D10" s="269"/>
      <c r="E10" s="269"/>
      <c r="F10" s="510"/>
      <c r="G10" s="139"/>
      <c r="H10" s="139"/>
      <c r="I10" s="139"/>
      <c r="J10" s="139"/>
      <c r="K10" s="139"/>
      <c r="L10" s="139"/>
      <c r="M10" s="139"/>
      <c r="N10" s="139"/>
      <c r="O10" s="139"/>
      <c r="P10" s="139"/>
      <c r="Q10" s="139"/>
      <c r="R10" s="269"/>
    </row>
  </sheetData>
  <mergeCells count="10">
    <mergeCell ref="G5:Q5"/>
    <mergeCell ref="G6:Q6"/>
    <mergeCell ref="G7:Q7"/>
    <mergeCell ref="A1:A10"/>
    <mergeCell ref="B3:B7"/>
    <mergeCell ref="D7:E7"/>
    <mergeCell ref="D2:E2"/>
    <mergeCell ref="D4:E4"/>
    <mergeCell ref="D5:E5"/>
    <mergeCell ref="D6:E6"/>
  </mergeCells>
  <phoneticPr fontId="30"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35"/>
  <sheetViews>
    <sheetView workbookViewId="0">
      <pane xSplit="8" ySplit="2" topLeftCell="T14" activePane="bottomRight" state="frozen"/>
      <selection pane="topRight" activeCell="H1" sqref="H1"/>
      <selection pane="bottomLeft" activeCell="A3" sqref="A3"/>
      <selection pane="bottomRight" activeCell="V31" sqref="V31:AB33"/>
    </sheetView>
  </sheetViews>
  <sheetFormatPr baseColWidth="10" defaultColWidth="8.83203125" defaultRowHeight="15"/>
  <cols>
    <col min="2" max="2" width="13.6640625" customWidth="1"/>
    <col min="3" max="3" width="6" customWidth="1"/>
    <col min="4" max="4" width="6.1640625" customWidth="1"/>
    <col min="5" max="5" width="29.5" customWidth="1"/>
    <col min="6" max="7" width="7.83203125" style="133" customWidth="1"/>
    <col min="8" max="10" width="5.5" customWidth="1"/>
    <col min="11" max="11" width="7.1640625" style="118" customWidth="1"/>
    <col min="12" max="37" width="7.1640625" customWidth="1"/>
    <col min="38" max="42" width="7.5" customWidth="1"/>
  </cols>
  <sheetData>
    <row r="1" spans="1:42" ht="51" customHeight="1">
      <c r="A1" s="715"/>
      <c r="B1" s="269"/>
      <c r="C1" s="1"/>
      <c r="D1" s="2"/>
      <c r="E1" s="3"/>
      <c r="F1" s="2"/>
      <c r="G1" s="2"/>
      <c r="H1" s="3"/>
      <c r="I1" s="3"/>
      <c r="J1" s="3"/>
      <c r="K1" s="516"/>
      <c r="L1" s="3"/>
      <c r="M1" s="3"/>
      <c r="N1" s="12"/>
      <c r="O1" s="12"/>
      <c r="P1" s="12"/>
      <c r="Q1" s="12"/>
      <c r="R1" s="12"/>
      <c r="S1" s="12"/>
      <c r="T1" s="12"/>
      <c r="U1" s="12"/>
      <c r="V1" s="12"/>
      <c r="W1" s="12"/>
      <c r="X1" s="12"/>
      <c r="Y1" s="12"/>
      <c r="Z1" s="12"/>
      <c r="AA1" s="12"/>
      <c r="AB1" s="12"/>
      <c r="AC1" s="12"/>
      <c r="AD1" s="12"/>
      <c r="AE1" s="12"/>
      <c r="AF1" s="4"/>
      <c r="AG1" s="12"/>
      <c r="AH1" s="12"/>
      <c r="AI1" s="12"/>
      <c r="AJ1" s="12"/>
      <c r="AK1" s="12"/>
      <c r="AL1" s="4"/>
      <c r="AM1" s="12"/>
      <c r="AN1" s="12"/>
      <c r="AO1" s="12"/>
      <c r="AP1" s="3"/>
    </row>
    <row r="2" spans="1:42" ht="91.5" customHeight="1">
      <c r="A2" s="715"/>
      <c r="B2" s="290" t="s">
        <v>29</v>
      </c>
      <c r="C2" s="63" t="s">
        <v>1656</v>
      </c>
      <c r="D2" s="37" t="s">
        <v>1655</v>
      </c>
      <c r="E2" s="181" t="s">
        <v>489</v>
      </c>
      <c r="F2" s="518" t="s">
        <v>2037</v>
      </c>
      <c r="G2" s="518" t="s">
        <v>2037</v>
      </c>
      <c r="H2" s="324" t="s">
        <v>2040</v>
      </c>
      <c r="I2" s="227" t="s">
        <v>2518</v>
      </c>
      <c r="J2" s="227" t="s">
        <v>1964</v>
      </c>
      <c r="K2" s="216" t="s">
        <v>1925</v>
      </c>
      <c r="L2" s="329" t="s">
        <v>2519</v>
      </c>
      <c r="M2" s="329" t="s">
        <v>1960</v>
      </c>
      <c r="N2" s="329" t="s">
        <v>1926</v>
      </c>
      <c r="O2" s="96" t="s">
        <v>314</v>
      </c>
      <c r="P2" s="14" t="s">
        <v>31</v>
      </c>
      <c r="Q2" s="14" t="s">
        <v>32</v>
      </c>
      <c r="R2" s="108" t="s">
        <v>2520</v>
      </c>
      <c r="S2" s="108" t="s">
        <v>1961</v>
      </c>
      <c r="T2" s="108" t="s">
        <v>1927</v>
      </c>
      <c r="U2" s="146" t="s">
        <v>315</v>
      </c>
      <c r="V2" s="121" t="s">
        <v>319</v>
      </c>
      <c r="W2" s="121" t="s">
        <v>33</v>
      </c>
      <c r="X2" s="228" t="s">
        <v>2521</v>
      </c>
      <c r="Y2" s="228" t="s">
        <v>1962</v>
      </c>
      <c r="Z2" s="228" t="s">
        <v>1928</v>
      </c>
      <c r="AA2" s="144" t="s">
        <v>316</v>
      </c>
      <c r="AB2" s="122" t="s">
        <v>320</v>
      </c>
      <c r="AC2" s="122" t="s">
        <v>34</v>
      </c>
      <c r="AD2" s="109" t="s">
        <v>2523</v>
      </c>
      <c r="AE2" s="109" t="s">
        <v>1963</v>
      </c>
      <c r="AF2" s="109" t="s">
        <v>1929</v>
      </c>
      <c r="AG2" s="145" t="s">
        <v>317</v>
      </c>
      <c r="AH2" s="123" t="s">
        <v>321</v>
      </c>
      <c r="AI2" s="123" t="s">
        <v>323</v>
      </c>
      <c r="AJ2" s="110" t="s">
        <v>2526</v>
      </c>
      <c r="AK2" s="110" t="s">
        <v>1957</v>
      </c>
      <c r="AL2" s="110" t="s">
        <v>1930</v>
      </c>
      <c r="AM2" s="143" t="s">
        <v>318</v>
      </c>
      <c r="AN2" s="124" t="s">
        <v>322</v>
      </c>
      <c r="AO2" s="124" t="s">
        <v>324</v>
      </c>
      <c r="AP2" s="3"/>
    </row>
    <row r="3" spans="1:42" ht="15" customHeight="1">
      <c r="A3" s="715"/>
      <c r="B3" s="832" t="s">
        <v>1752</v>
      </c>
      <c r="C3" s="360">
        <v>1</v>
      </c>
      <c r="D3" s="358">
        <v>100</v>
      </c>
      <c r="E3" s="88" t="s">
        <v>577</v>
      </c>
      <c r="F3" s="71" t="s">
        <v>2017</v>
      </c>
      <c r="G3" s="71" t="s">
        <v>2017</v>
      </c>
      <c r="H3" s="18">
        <v>75</v>
      </c>
      <c r="I3" s="119">
        <v>0</v>
      </c>
      <c r="J3" s="119">
        <v>0</v>
      </c>
      <c r="K3" s="552">
        <v>0</v>
      </c>
      <c r="L3" s="555">
        <v>100</v>
      </c>
      <c r="M3" s="555">
        <v>100</v>
      </c>
      <c r="N3" s="553">
        <v>100</v>
      </c>
      <c r="O3" s="18">
        <v>0</v>
      </c>
      <c r="P3" s="18">
        <v>0</v>
      </c>
      <c r="Q3" s="18">
        <v>0</v>
      </c>
      <c r="R3" s="555">
        <v>0</v>
      </c>
      <c r="S3" s="555">
        <v>0</v>
      </c>
      <c r="T3" s="552">
        <v>0</v>
      </c>
      <c r="U3" s="18">
        <v>0</v>
      </c>
      <c r="V3" s="18">
        <v>0</v>
      </c>
      <c r="W3" s="18">
        <v>0</v>
      </c>
      <c r="X3" s="555">
        <v>0</v>
      </c>
      <c r="Y3" s="555">
        <v>0</v>
      </c>
      <c r="Z3" s="553">
        <v>0</v>
      </c>
      <c r="AA3" s="18">
        <v>100</v>
      </c>
      <c r="AB3" s="18">
        <v>100</v>
      </c>
      <c r="AC3" s="18">
        <v>100</v>
      </c>
      <c r="AD3" s="555">
        <v>0</v>
      </c>
      <c r="AE3" s="555">
        <v>0</v>
      </c>
      <c r="AF3" s="552">
        <v>0</v>
      </c>
      <c r="AG3" s="18">
        <v>100</v>
      </c>
      <c r="AH3" s="18">
        <v>100</v>
      </c>
      <c r="AI3" s="18">
        <v>100</v>
      </c>
      <c r="AJ3" s="555">
        <v>67</v>
      </c>
      <c r="AK3" s="555">
        <v>67</v>
      </c>
      <c r="AL3" s="552">
        <v>67</v>
      </c>
      <c r="AM3" s="18">
        <v>100</v>
      </c>
      <c r="AN3" s="18">
        <v>100</v>
      </c>
      <c r="AO3" s="18">
        <v>100</v>
      </c>
      <c r="AP3" s="3"/>
    </row>
    <row r="4" spans="1:42" ht="15" customHeight="1">
      <c r="A4" s="715"/>
      <c r="B4" s="833"/>
      <c r="C4" s="357">
        <v>2</v>
      </c>
      <c r="D4" s="358">
        <v>100</v>
      </c>
      <c r="E4" s="88" t="s">
        <v>578</v>
      </c>
      <c r="F4" s="71" t="s">
        <v>2038</v>
      </c>
      <c r="G4" s="71" t="s">
        <v>2038</v>
      </c>
      <c r="H4" s="18">
        <v>76</v>
      </c>
      <c r="I4" s="119">
        <v>0</v>
      </c>
      <c r="J4" s="119">
        <v>0</v>
      </c>
      <c r="K4" s="552">
        <v>0</v>
      </c>
      <c r="L4" s="555">
        <v>100</v>
      </c>
      <c r="M4" s="555">
        <v>100</v>
      </c>
      <c r="N4" s="553">
        <v>100</v>
      </c>
      <c r="O4" s="18">
        <v>100</v>
      </c>
      <c r="P4" s="18">
        <v>100</v>
      </c>
      <c r="Q4" s="18">
        <v>100</v>
      </c>
      <c r="R4" s="555">
        <v>0</v>
      </c>
      <c r="S4" s="555">
        <v>0</v>
      </c>
      <c r="T4" s="552">
        <v>0</v>
      </c>
      <c r="U4" s="18">
        <v>0</v>
      </c>
      <c r="V4" s="18">
        <v>0</v>
      </c>
      <c r="W4" s="18">
        <v>0</v>
      </c>
      <c r="X4" s="555">
        <v>0</v>
      </c>
      <c r="Y4" s="555">
        <v>0</v>
      </c>
      <c r="Z4" s="553">
        <v>0</v>
      </c>
      <c r="AA4" s="18">
        <v>100</v>
      </c>
      <c r="AB4" s="18">
        <v>100</v>
      </c>
      <c r="AC4" s="18">
        <v>100</v>
      </c>
      <c r="AD4" s="555">
        <v>0</v>
      </c>
      <c r="AE4" s="555">
        <v>0</v>
      </c>
      <c r="AF4" s="552">
        <v>0</v>
      </c>
      <c r="AG4" s="18">
        <v>100</v>
      </c>
      <c r="AH4" s="18">
        <v>100</v>
      </c>
      <c r="AI4" s="18">
        <v>100</v>
      </c>
      <c r="AJ4" s="555">
        <v>100</v>
      </c>
      <c r="AK4" s="555">
        <v>100</v>
      </c>
      <c r="AL4" s="552">
        <v>100</v>
      </c>
      <c r="AM4" s="18">
        <v>100</v>
      </c>
      <c r="AN4" s="18">
        <v>100</v>
      </c>
      <c r="AO4" s="18">
        <v>100</v>
      </c>
      <c r="AP4" s="3"/>
    </row>
    <row r="5" spans="1:42" ht="15" customHeight="1">
      <c r="A5" s="715"/>
      <c r="B5" s="833"/>
      <c r="C5" s="357">
        <v>3</v>
      </c>
      <c r="D5" s="358">
        <v>100</v>
      </c>
      <c r="E5" s="88" t="s">
        <v>579</v>
      </c>
      <c r="F5" s="71" t="s">
        <v>2573</v>
      </c>
      <c r="G5" s="71">
        <v>136</v>
      </c>
      <c r="H5" s="18">
        <v>77</v>
      </c>
      <c r="I5" s="119">
        <v>0</v>
      </c>
      <c r="J5" s="119">
        <v>0</v>
      </c>
      <c r="K5" s="552">
        <v>0</v>
      </c>
      <c r="L5" s="557">
        <v>33</v>
      </c>
      <c r="M5" s="557">
        <v>33</v>
      </c>
      <c r="N5" s="553">
        <v>100</v>
      </c>
      <c r="O5" s="18">
        <v>0</v>
      </c>
      <c r="P5" s="18">
        <v>0</v>
      </c>
      <c r="Q5" s="18">
        <v>0</v>
      </c>
      <c r="R5" s="557">
        <v>0</v>
      </c>
      <c r="S5" s="557">
        <v>0</v>
      </c>
      <c r="T5" s="552">
        <v>67</v>
      </c>
      <c r="U5" s="18">
        <v>0</v>
      </c>
      <c r="V5" s="18">
        <v>0</v>
      </c>
      <c r="W5" s="18">
        <v>0</v>
      </c>
      <c r="X5" s="557">
        <v>33</v>
      </c>
      <c r="Y5" s="557">
        <v>33</v>
      </c>
      <c r="Z5" s="553">
        <v>100</v>
      </c>
      <c r="AA5" s="18">
        <v>100</v>
      </c>
      <c r="AB5" s="18">
        <v>100</v>
      </c>
      <c r="AC5" s="18">
        <v>100</v>
      </c>
      <c r="AD5" s="557">
        <v>33</v>
      </c>
      <c r="AE5" s="557">
        <v>33</v>
      </c>
      <c r="AF5" s="552">
        <v>100</v>
      </c>
      <c r="AG5" s="18">
        <v>0</v>
      </c>
      <c r="AH5" s="18">
        <v>0</v>
      </c>
      <c r="AI5" s="18">
        <v>0</v>
      </c>
      <c r="AJ5" s="557">
        <v>67</v>
      </c>
      <c r="AK5" s="557">
        <v>67</v>
      </c>
      <c r="AL5" s="552">
        <v>100</v>
      </c>
      <c r="AM5" s="18">
        <v>100</v>
      </c>
      <c r="AN5" s="18">
        <v>100</v>
      </c>
      <c r="AO5" s="18">
        <v>100</v>
      </c>
      <c r="AP5" s="3"/>
    </row>
    <row r="6" spans="1:42" ht="15" customHeight="1">
      <c r="A6" s="715"/>
      <c r="B6" s="833"/>
      <c r="C6" s="357">
        <v>4</v>
      </c>
      <c r="D6" s="358">
        <v>100</v>
      </c>
      <c r="E6" s="88" t="s">
        <v>580</v>
      </c>
      <c r="F6" s="71" t="s">
        <v>2020</v>
      </c>
      <c r="G6" s="71" t="s">
        <v>2020</v>
      </c>
      <c r="H6" s="18">
        <v>78</v>
      </c>
      <c r="I6" s="119">
        <v>0</v>
      </c>
      <c r="J6" s="119">
        <v>0</v>
      </c>
      <c r="K6" s="552">
        <v>0</v>
      </c>
      <c r="L6" s="555">
        <v>100</v>
      </c>
      <c r="M6" s="555">
        <v>100</v>
      </c>
      <c r="N6" s="553">
        <v>100</v>
      </c>
      <c r="O6" s="18">
        <v>0</v>
      </c>
      <c r="P6" s="18">
        <v>0</v>
      </c>
      <c r="Q6" s="18">
        <v>0</v>
      </c>
      <c r="R6" s="555">
        <v>0</v>
      </c>
      <c r="S6" s="555">
        <v>0</v>
      </c>
      <c r="T6" s="552">
        <v>0</v>
      </c>
      <c r="U6" s="18">
        <v>0</v>
      </c>
      <c r="V6" s="18">
        <v>0</v>
      </c>
      <c r="W6" s="18">
        <v>0</v>
      </c>
      <c r="X6" s="555">
        <v>100</v>
      </c>
      <c r="Y6" s="555">
        <v>100</v>
      </c>
      <c r="Z6" s="553">
        <v>100</v>
      </c>
      <c r="AA6" s="18">
        <v>100</v>
      </c>
      <c r="AB6" s="18">
        <v>100</v>
      </c>
      <c r="AC6" s="18">
        <v>100</v>
      </c>
      <c r="AD6" s="555">
        <v>100</v>
      </c>
      <c r="AE6" s="555">
        <v>100</v>
      </c>
      <c r="AF6" s="552">
        <v>100</v>
      </c>
      <c r="AG6" s="18">
        <v>100</v>
      </c>
      <c r="AH6" s="18">
        <v>100</v>
      </c>
      <c r="AI6" s="18">
        <v>100</v>
      </c>
      <c r="AJ6" s="555">
        <v>100</v>
      </c>
      <c r="AK6" s="555">
        <v>100</v>
      </c>
      <c r="AL6" s="552">
        <v>100</v>
      </c>
      <c r="AM6" s="18">
        <v>100</v>
      </c>
      <c r="AN6" s="18">
        <v>100</v>
      </c>
      <c r="AO6" s="18">
        <v>100</v>
      </c>
      <c r="AP6" s="3"/>
    </row>
    <row r="7" spans="1:42" ht="15" customHeight="1">
      <c r="A7" s="715"/>
      <c r="B7" s="833"/>
      <c r="C7" s="357">
        <v>5</v>
      </c>
      <c r="D7" s="358">
        <v>100</v>
      </c>
      <c r="E7" s="88" t="s">
        <v>1350</v>
      </c>
      <c r="F7" s="71" t="s">
        <v>2574</v>
      </c>
      <c r="G7" s="71">
        <v>118</v>
      </c>
      <c r="H7" s="18">
        <v>79</v>
      </c>
      <c r="I7" s="119">
        <v>0</v>
      </c>
      <c r="J7" s="119">
        <v>0</v>
      </c>
      <c r="K7" s="552">
        <v>0</v>
      </c>
      <c r="L7" s="557">
        <v>0</v>
      </c>
      <c r="M7" s="557">
        <v>0</v>
      </c>
      <c r="N7" s="553">
        <v>100</v>
      </c>
      <c r="O7" s="18">
        <v>100</v>
      </c>
      <c r="P7" s="18">
        <v>100</v>
      </c>
      <c r="Q7" s="18">
        <v>100</v>
      </c>
      <c r="R7" s="557">
        <v>33</v>
      </c>
      <c r="S7" s="557">
        <v>33</v>
      </c>
      <c r="T7" s="552">
        <v>67</v>
      </c>
      <c r="U7" s="18">
        <v>100</v>
      </c>
      <c r="V7" s="18">
        <v>100</v>
      </c>
      <c r="W7" s="18">
        <v>100</v>
      </c>
      <c r="X7" s="555">
        <v>100</v>
      </c>
      <c r="Y7" s="555">
        <v>100</v>
      </c>
      <c r="Z7" s="553">
        <v>100</v>
      </c>
      <c r="AA7" s="18">
        <v>67</v>
      </c>
      <c r="AB7" s="18">
        <v>67</v>
      </c>
      <c r="AC7" s="18">
        <v>100</v>
      </c>
      <c r="AD7" s="555">
        <v>100</v>
      </c>
      <c r="AE7" s="555">
        <v>100</v>
      </c>
      <c r="AF7" s="552">
        <v>100</v>
      </c>
      <c r="AG7" s="18">
        <v>100</v>
      </c>
      <c r="AH7" s="18">
        <v>100</v>
      </c>
      <c r="AI7" s="18">
        <v>100</v>
      </c>
      <c r="AJ7" s="555">
        <v>33</v>
      </c>
      <c r="AK7" s="555">
        <v>33</v>
      </c>
      <c r="AL7" s="552">
        <v>33</v>
      </c>
      <c r="AM7" s="18">
        <v>100</v>
      </c>
      <c r="AN7" s="18">
        <v>100</v>
      </c>
      <c r="AO7" s="18">
        <v>100</v>
      </c>
      <c r="AP7" s="3"/>
    </row>
    <row r="8" spans="1:42" ht="15" customHeight="1">
      <c r="A8" s="715"/>
      <c r="B8" s="833"/>
      <c r="C8" s="357">
        <v>6</v>
      </c>
      <c r="D8" s="358">
        <v>100</v>
      </c>
      <c r="E8" s="88" t="s">
        <v>581</v>
      </c>
      <c r="F8" s="71" t="s">
        <v>2021</v>
      </c>
      <c r="G8" s="71" t="s">
        <v>2021</v>
      </c>
      <c r="H8" s="18">
        <v>80</v>
      </c>
      <c r="I8" s="119">
        <v>0</v>
      </c>
      <c r="J8" s="119">
        <v>0</v>
      </c>
      <c r="K8" s="552">
        <v>0</v>
      </c>
      <c r="L8" s="555">
        <v>67</v>
      </c>
      <c r="M8" s="555">
        <v>67</v>
      </c>
      <c r="N8" s="553">
        <v>67</v>
      </c>
      <c r="O8" s="18">
        <v>0</v>
      </c>
      <c r="P8" s="18">
        <v>0</v>
      </c>
      <c r="Q8" s="18">
        <v>0</v>
      </c>
      <c r="R8" s="555">
        <v>33</v>
      </c>
      <c r="S8" s="555">
        <v>33</v>
      </c>
      <c r="T8" s="552">
        <v>33</v>
      </c>
      <c r="U8" s="18">
        <v>0</v>
      </c>
      <c r="V8" s="18">
        <v>0</v>
      </c>
      <c r="W8" s="18">
        <v>0</v>
      </c>
      <c r="X8" s="555">
        <v>100</v>
      </c>
      <c r="Y8" s="555">
        <v>100</v>
      </c>
      <c r="Z8" s="553">
        <v>100</v>
      </c>
      <c r="AA8" s="18">
        <v>67</v>
      </c>
      <c r="AB8" s="18">
        <v>67</v>
      </c>
      <c r="AC8" s="18">
        <v>33</v>
      </c>
      <c r="AD8" s="555">
        <v>100</v>
      </c>
      <c r="AE8" s="555">
        <v>100</v>
      </c>
      <c r="AF8" s="552">
        <v>100</v>
      </c>
      <c r="AG8" s="18">
        <v>0</v>
      </c>
      <c r="AH8" s="18">
        <v>0</v>
      </c>
      <c r="AI8" s="18">
        <v>0</v>
      </c>
      <c r="AJ8" s="555">
        <v>67</v>
      </c>
      <c r="AK8" s="555">
        <v>67</v>
      </c>
      <c r="AL8" s="552">
        <v>67</v>
      </c>
      <c r="AM8" s="18">
        <v>67</v>
      </c>
      <c r="AN8" s="18">
        <v>67</v>
      </c>
      <c r="AO8" s="18">
        <v>67</v>
      </c>
      <c r="AP8" s="3"/>
    </row>
    <row r="9" spans="1:42" ht="15" customHeight="1">
      <c r="A9" s="715"/>
      <c r="B9" s="833"/>
      <c r="C9" s="357">
        <v>7</v>
      </c>
      <c r="D9" s="358">
        <v>100</v>
      </c>
      <c r="E9" s="81" t="s">
        <v>583</v>
      </c>
      <c r="F9" s="519" t="s">
        <v>2575</v>
      </c>
      <c r="G9" s="519">
        <v>110</v>
      </c>
      <c r="H9" s="18">
        <v>100</v>
      </c>
      <c r="I9" s="119">
        <v>0</v>
      </c>
      <c r="J9" s="119">
        <v>0</v>
      </c>
      <c r="K9" s="552">
        <v>0</v>
      </c>
      <c r="L9" s="557">
        <v>100</v>
      </c>
      <c r="M9" s="557">
        <v>100</v>
      </c>
      <c r="N9" s="553">
        <v>33</v>
      </c>
      <c r="O9" s="18">
        <v>33</v>
      </c>
      <c r="P9" s="18">
        <v>33</v>
      </c>
      <c r="Q9" s="18">
        <v>33</v>
      </c>
      <c r="R9" s="555">
        <v>0</v>
      </c>
      <c r="S9" s="555">
        <v>0</v>
      </c>
      <c r="T9" s="552">
        <v>0</v>
      </c>
      <c r="U9" s="18">
        <v>0</v>
      </c>
      <c r="V9" s="18">
        <v>0</v>
      </c>
      <c r="W9" s="18">
        <v>100</v>
      </c>
      <c r="X9" s="557">
        <v>67</v>
      </c>
      <c r="Y9" s="557">
        <v>67</v>
      </c>
      <c r="Z9" s="553">
        <v>33</v>
      </c>
      <c r="AA9" s="18">
        <v>33</v>
      </c>
      <c r="AB9" s="18">
        <v>33</v>
      </c>
      <c r="AC9" s="18">
        <v>33</v>
      </c>
      <c r="AD9" s="555">
        <v>33</v>
      </c>
      <c r="AE9" s="555">
        <v>33</v>
      </c>
      <c r="AF9" s="552">
        <v>33</v>
      </c>
      <c r="AG9" s="18">
        <v>67</v>
      </c>
      <c r="AH9" s="18">
        <v>67</v>
      </c>
      <c r="AI9" s="18">
        <v>67</v>
      </c>
      <c r="AJ9" s="555">
        <v>100</v>
      </c>
      <c r="AK9" s="555">
        <v>100</v>
      </c>
      <c r="AL9" s="552">
        <v>100</v>
      </c>
      <c r="AM9" s="71" t="s">
        <v>2041</v>
      </c>
      <c r="AN9" s="18">
        <v>100</v>
      </c>
      <c r="AO9" s="18">
        <v>100</v>
      </c>
      <c r="AP9" s="3"/>
    </row>
    <row r="10" spans="1:42" ht="15" customHeight="1">
      <c r="A10" s="715"/>
      <c r="B10" s="834"/>
      <c r="C10" s="359">
        <v>8</v>
      </c>
      <c r="D10" s="361">
        <v>100</v>
      </c>
      <c r="E10" s="88" t="s">
        <v>582</v>
      </c>
      <c r="F10" s="71" t="s">
        <v>2039</v>
      </c>
      <c r="G10" s="71" t="s">
        <v>2039</v>
      </c>
      <c r="H10" s="18">
        <v>120</v>
      </c>
      <c r="I10" s="119">
        <v>0</v>
      </c>
      <c r="J10" s="119">
        <v>0</v>
      </c>
      <c r="K10" s="552">
        <v>0</v>
      </c>
      <c r="L10" s="555">
        <v>33</v>
      </c>
      <c r="M10" s="555">
        <v>33</v>
      </c>
      <c r="N10" s="553">
        <v>33</v>
      </c>
      <c r="O10" s="18">
        <v>33</v>
      </c>
      <c r="P10" s="18">
        <v>33</v>
      </c>
      <c r="Q10" s="18">
        <v>33</v>
      </c>
      <c r="R10" s="555">
        <v>0</v>
      </c>
      <c r="S10" s="555">
        <v>0</v>
      </c>
      <c r="T10" s="552">
        <v>0</v>
      </c>
      <c r="U10" s="18">
        <v>0</v>
      </c>
      <c r="V10" s="18">
        <v>0</v>
      </c>
      <c r="W10" s="18">
        <v>0</v>
      </c>
      <c r="X10" s="555">
        <v>100</v>
      </c>
      <c r="Y10" s="555">
        <v>100</v>
      </c>
      <c r="Z10" s="553">
        <v>100</v>
      </c>
      <c r="AA10" s="18">
        <v>100</v>
      </c>
      <c r="AB10" s="18">
        <v>100</v>
      </c>
      <c r="AC10" s="18">
        <v>67</v>
      </c>
      <c r="AD10" s="555">
        <v>0</v>
      </c>
      <c r="AE10" s="555">
        <v>0</v>
      </c>
      <c r="AF10" s="552">
        <v>0</v>
      </c>
      <c r="AG10" s="18">
        <v>67</v>
      </c>
      <c r="AH10" s="18">
        <v>67</v>
      </c>
      <c r="AI10" s="18">
        <v>67</v>
      </c>
      <c r="AJ10" s="555">
        <v>100</v>
      </c>
      <c r="AK10" s="555">
        <v>100</v>
      </c>
      <c r="AL10" s="552">
        <v>100</v>
      </c>
      <c r="AM10" s="18">
        <v>100</v>
      </c>
      <c r="AN10" s="18">
        <v>67</v>
      </c>
      <c r="AO10" s="18">
        <v>67</v>
      </c>
      <c r="AP10" s="3"/>
    </row>
    <row r="11" spans="1:42" ht="15" customHeight="1">
      <c r="A11" s="715"/>
      <c r="B11" s="765" t="s">
        <v>2042</v>
      </c>
      <c r="C11" s="327">
        <v>9</v>
      </c>
      <c r="D11" s="326">
        <v>100</v>
      </c>
      <c r="E11" s="88" t="s">
        <v>584</v>
      </c>
      <c r="F11" s="18" t="s">
        <v>864</v>
      </c>
      <c r="G11" s="18" t="s">
        <v>864</v>
      </c>
      <c r="H11" s="18" t="s">
        <v>864</v>
      </c>
      <c r="I11" s="119">
        <v>0</v>
      </c>
      <c r="J11" s="119">
        <v>0</v>
      </c>
      <c r="K11" s="552">
        <v>0</v>
      </c>
      <c r="L11" s="555">
        <f>N11</f>
        <v>0</v>
      </c>
      <c r="M11" s="555">
        <f>O11</f>
        <v>0</v>
      </c>
      <c r="N11" s="554">
        <v>0</v>
      </c>
      <c r="O11" s="81">
        <v>0</v>
      </c>
      <c r="P11" s="88" t="s">
        <v>1910</v>
      </c>
      <c r="Q11" s="88" t="s">
        <v>1910</v>
      </c>
      <c r="R11" s="555">
        <f>T11</f>
        <v>0</v>
      </c>
      <c r="S11" s="555">
        <f>U11</f>
        <v>0</v>
      </c>
      <c r="T11" s="552">
        <v>0</v>
      </c>
      <c r="U11" s="18">
        <v>0</v>
      </c>
      <c r="V11" s="88" t="s">
        <v>1910</v>
      </c>
      <c r="W11" s="88" t="s">
        <v>1910</v>
      </c>
      <c r="X11" s="555">
        <f>Z11</f>
        <v>100</v>
      </c>
      <c r="Y11" s="555">
        <f>Z11</f>
        <v>100</v>
      </c>
      <c r="Z11" s="552">
        <v>100</v>
      </c>
      <c r="AA11" s="88" t="s">
        <v>1910</v>
      </c>
      <c r="AB11" s="88" t="s">
        <v>1910</v>
      </c>
      <c r="AC11" s="88" t="s">
        <v>1910</v>
      </c>
      <c r="AD11" s="555">
        <f>AF11</f>
        <v>100</v>
      </c>
      <c r="AE11" s="555">
        <f>AG11</f>
        <v>100</v>
      </c>
      <c r="AF11" s="552">
        <v>100</v>
      </c>
      <c r="AG11" s="81">
        <v>100</v>
      </c>
      <c r="AH11" s="88" t="s">
        <v>1910</v>
      </c>
      <c r="AI11" s="88" t="s">
        <v>1910</v>
      </c>
      <c r="AJ11" s="555">
        <f>AL11</f>
        <v>100</v>
      </c>
      <c r="AK11" s="555">
        <f>AM11</f>
        <v>100</v>
      </c>
      <c r="AL11" s="552">
        <v>100</v>
      </c>
      <c r="AM11" s="81">
        <v>100</v>
      </c>
      <c r="AN11" s="88" t="s">
        <v>1910</v>
      </c>
      <c r="AO11" s="88" t="s">
        <v>1910</v>
      </c>
      <c r="AP11" s="3" t="s">
        <v>1371</v>
      </c>
    </row>
    <row r="12" spans="1:42" ht="15" customHeight="1">
      <c r="A12" s="715"/>
      <c r="B12" s="835"/>
      <c r="C12" s="327">
        <v>10</v>
      </c>
      <c r="D12" s="326">
        <v>100</v>
      </c>
      <c r="E12" s="88" t="s">
        <v>585</v>
      </c>
      <c r="F12" s="18" t="s">
        <v>864</v>
      </c>
      <c r="G12" s="18" t="s">
        <v>864</v>
      </c>
      <c r="H12" s="18" t="s">
        <v>864</v>
      </c>
      <c r="I12" s="119">
        <v>0</v>
      </c>
      <c r="J12" s="119">
        <v>0</v>
      </c>
      <c r="K12" s="552">
        <v>0</v>
      </c>
      <c r="L12" s="555">
        <f t="shared" ref="L12:M20" si="0">N12</f>
        <v>100</v>
      </c>
      <c r="M12" s="555">
        <f t="shared" si="0"/>
        <v>100</v>
      </c>
      <c r="N12" s="553">
        <v>100</v>
      </c>
      <c r="O12" s="18">
        <v>100</v>
      </c>
      <c r="P12" s="18">
        <v>100</v>
      </c>
      <c r="Q12" s="18">
        <v>100</v>
      </c>
      <c r="R12" s="555">
        <f t="shared" ref="R12:S20" si="1">T12</f>
        <v>0</v>
      </c>
      <c r="S12" s="555">
        <f t="shared" si="1"/>
        <v>0</v>
      </c>
      <c r="T12" s="552">
        <v>0</v>
      </c>
      <c r="U12" s="18">
        <v>0</v>
      </c>
      <c r="V12" s="18">
        <v>0</v>
      </c>
      <c r="W12" s="18">
        <v>0</v>
      </c>
      <c r="X12" s="555">
        <f>Z12</f>
        <v>0</v>
      </c>
      <c r="Y12" s="555">
        <f t="shared" ref="Y12:Y20" si="2">Z12</f>
        <v>0</v>
      </c>
      <c r="Z12" s="552">
        <v>0</v>
      </c>
      <c r="AA12" s="18">
        <v>0</v>
      </c>
      <c r="AB12" s="18">
        <v>0</v>
      </c>
      <c r="AC12" s="18">
        <v>0</v>
      </c>
      <c r="AD12" s="555">
        <f t="shared" ref="AD12:AE20" si="3">AF12</f>
        <v>100</v>
      </c>
      <c r="AE12" s="555">
        <f t="shared" si="3"/>
        <v>100</v>
      </c>
      <c r="AF12" s="552">
        <v>100</v>
      </c>
      <c r="AG12" s="18">
        <v>100</v>
      </c>
      <c r="AH12" s="18">
        <v>100</v>
      </c>
      <c r="AI12" s="18">
        <v>100</v>
      </c>
      <c r="AJ12" s="555">
        <f t="shared" ref="AJ12:AK20" si="4">AL12</f>
        <v>100</v>
      </c>
      <c r="AK12" s="555">
        <f t="shared" si="4"/>
        <v>100</v>
      </c>
      <c r="AL12" s="552">
        <v>100</v>
      </c>
      <c r="AM12" s="18">
        <v>100</v>
      </c>
      <c r="AN12" s="18">
        <v>100</v>
      </c>
      <c r="AO12" s="18">
        <v>100</v>
      </c>
      <c r="AP12" s="3"/>
    </row>
    <row r="13" spans="1:42" ht="15" customHeight="1">
      <c r="A13" s="715"/>
      <c r="B13" s="835"/>
      <c r="C13" s="327">
        <v>11</v>
      </c>
      <c r="D13" s="326">
        <v>100</v>
      </c>
      <c r="E13" s="88" t="s">
        <v>586</v>
      </c>
      <c r="F13" s="18" t="s">
        <v>864</v>
      </c>
      <c r="G13" s="18" t="s">
        <v>864</v>
      </c>
      <c r="H13" s="18" t="s">
        <v>864</v>
      </c>
      <c r="I13" s="119">
        <v>0</v>
      </c>
      <c r="J13" s="119">
        <v>0</v>
      </c>
      <c r="K13" s="552">
        <v>0</v>
      </c>
      <c r="L13" s="555">
        <f t="shared" si="0"/>
        <v>0</v>
      </c>
      <c r="M13" s="555">
        <f t="shared" si="0"/>
        <v>0</v>
      </c>
      <c r="N13" s="554">
        <v>0</v>
      </c>
      <c r="O13" s="81">
        <v>0</v>
      </c>
      <c r="P13" s="88" t="s">
        <v>1910</v>
      </c>
      <c r="Q13" s="88" t="s">
        <v>1910</v>
      </c>
      <c r="R13" s="555">
        <f t="shared" si="1"/>
        <v>0</v>
      </c>
      <c r="S13" s="555">
        <f t="shared" si="1"/>
        <v>100</v>
      </c>
      <c r="T13" s="552">
        <v>0</v>
      </c>
      <c r="U13" s="18">
        <v>100</v>
      </c>
      <c r="V13" s="88" t="s">
        <v>1910</v>
      </c>
      <c r="W13" s="88" t="s">
        <v>1910</v>
      </c>
      <c r="X13" s="555">
        <f t="shared" ref="X13:X20" si="5">Z13</f>
        <v>100</v>
      </c>
      <c r="Y13" s="555">
        <f t="shared" si="2"/>
        <v>100</v>
      </c>
      <c r="Z13" s="552">
        <v>100</v>
      </c>
      <c r="AA13" s="88" t="s">
        <v>1910</v>
      </c>
      <c r="AB13" s="88" t="s">
        <v>1910</v>
      </c>
      <c r="AC13" s="88" t="s">
        <v>1910</v>
      </c>
      <c r="AD13" s="555">
        <f t="shared" si="3"/>
        <v>100</v>
      </c>
      <c r="AE13" s="555">
        <f t="shared" si="3"/>
        <v>100</v>
      </c>
      <c r="AF13" s="552">
        <v>100</v>
      </c>
      <c r="AG13" s="81">
        <v>100</v>
      </c>
      <c r="AH13" s="88" t="s">
        <v>1910</v>
      </c>
      <c r="AI13" s="88" t="s">
        <v>1910</v>
      </c>
      <c r="AJ13" s="555">
        <f t="shared" si="4"/>
        <v>100</v>
      </c>
      <c r="AK13" s="555">
        <f t="shared" si="4"/>
        <v>100</v>
      </c>
      <c r="AL13" s="552">
        <v>100</v>
      </c>
      <c r="AM13" s="81">
        <v>100</v>
      </c>
      <c r="AN13" s="88" t="s">
        <v>1910</v>
      </c>
      <c r="AO13" s="88" t="s">
        <v>1910</v>
      </c>
      <c r="AP13" s="3" t="s">
        <v>1371</v>
      </c>
    </row>
    <row r="14" spans="1:42" ht="15" customHeight="1">
      <c r="A14" s="715"/>
      <c r="B14" s="835"/>
      <c r="C14" s="327">
        <v>12</v>
      </c>
      <c r="D14" s="326">
        <v>100</v>
      </c>
      <c r="E14" s="88" t="s">
        <v>587</v>
      </c>
      <c r="F14" s="18" t="s">
        <v>864</v>
      </c>
      <c r="G14" s="18" t="s">
        <v>864</v>
      </c>
      <c r="H14" s="18" t="s">
        <v>864</v>
      </c>
      <c r="I14" s="119">
        <v>0</v>
      </c>
      <c r="J14" s="119">
        <v>0</v>
      </c>
      <c r="K14" s="552">
        <v>0</v>
      </c>
      <c r="L14" s="555">
        <f t="shared" si="0"/>
        <v>0</v>
      </c>
      <c r="M14" s="555">
        <f t="shared" si="0"/>
        <v>0</v>
      </c>
      <c r="N14" s="554">
        <v>0</v>
      </c>
      <c r="O14" s="81">
        <v>0</v>
      </c>
      <c r="P14" s="88" t="s">
        <v>1910</v>
      </c>
      <c r="Q14" s="88" t="s">
        <v>1910</v>
      </c>
      <c r="R14" s="555">
        <f t="shared" si="1"/>
        <v>0</v>
      </c>
      <c r="S14" s="555">
        <f t="shared" si="1"/>
        <v>0</v>
      </c>
      <c r="T14" s="552">
        <v>0</v>
      </c>
      <c r="U14" s="18">
        <v>0</v>
      </c>
      <c r="V14" s="88" t="s">
        <v>1910</v>
      </c>
      <c r="W14" s="88" t="s">
        <v>1910</v>
      </c>
      <c r="X14" s="555">
        <f t="shared" si="5"/>
        <v>100</v>
      </c>
      <c r="Y14" s="555">
        <f t="shared" si="2"/>
        <v>100</v>
      </c>
      <c r="Z14" s="552">
        <v>100</v>
      </c>
      <c r="AA14" s="88" t="s">
        <v>1910</v>
      </c>
      <c r="AB14" s="88" t="s">
        <v>1910</v>
      </c>
      <c r="AC14" s="88" t="s">
        <v>1910</v>
      </c>
      <c r="AD14" s="555">
        <f t="shared" si="3"/>
        <v>0</v>
      </c>
      <c r="AE14" s="555">
        <f t="shared" si="3"/>
        <v>100</v>
      </c>
      <c r="AF14" s="552">
        <v>0</v>
      </c>
      <c r="AG14" s="81">
        <v>100</v>
      </c>
      <c r="AH14" s="88" t="s">
        <v>1910</v>
      </c>
      <c r="AI14" s="88" t="s">
        <v>1910</v>
      </c>
      <c r="AJ14" s="555">
        <f t="shared" si="4"/>
        <v>100</v>
      </c>
      <c r="AK14" s="555">
        <f t="shared" si="4"/>
        <v>100</v>
      </c>
      <c r="AL14" s="552">
        <v>100</v>
      </c>
      <c r="AM14" s="81">
        <v>100</v>
      </c>
      <c r="AN14" s="88" t="s">
        <v>1910</v>
      </c>
      <c r="AO14" s="88" t="s">
        <v>1910</v>
      </c>
      <c r="AP14" s="3" t="s">
        <v>1371</v>
      </c>
    </row>
    <row r="15" spans="1:42" ht="15" customHeight="1">
      <c r="A15" s="715"/>
      <c r="B15" s="835"/>
      <c r="C15" s="327">
        <v>13</v>
      </c>
      <c r="D15" s="326">
        <v>100</v>
      </c>
      <c r="E15" s="88" t="s">
        <v>588</v>
      </c>
      <c r="F15" s="18" t="s">
        <v>864</v>
      </c>
      <c r="G15" s="18" t="s">
        <v>864</v>
      </c>
      <c r="H15" s="18" t="s">
        <v>864</v>
      </c>
      <c r="I15" s="119">
        <v>0</v>
      </c>
      <c r="J15" s="119">
        <v>0</v>
      </c>
      <c r="K15" s="552">
        <v>0</v>
      </c>
      <c r="L15" s="555">
        <f t="shared" si="0"/>
        <v>100</v>
      </c>
      <c r="M15" s="555">
        <f t="shared" si="0"/>
        <v>100</v>
      </c>
      <c r="N15" s="553">
        <v>100</v>
      </c>
      <c r="O15" s="18">
        <v>100</v>
      </c>
      <c r="P15" s="18">
        <v>100</v>
      </c>
      <c r="Q15" s="18">
        <v>100</v>
      </c>
      <c r="R15" s="555">
        <f t="shared" si="1"/>
        <v>100</v>
      </c>
      <c r="S15" s="555">
        <f t="shared" si="1"/>
        <v>100</v>
      </c>
      <c r="T15" s="552">
        <v>100</v>
      </c>
      <c r="U15" s="18">
        <v>100</v>
      </c>
      <c r="V15" s="18">
        <v>0</v>
      </c>
      <c r="W15" s="18">
        <v>0</v>
      </c>
      <c r="X15" s="555">
        <f t="shared" si="5"/>
        <v>100</v>
      </c>
      <c r="Y15" s="555">
        <f t="shared" si="2"/>
        <v>100</v>
      </c>
      <c r="Z15" s="552">
        <v>100</v>
      </c>
      <c r="AA15" s="18">
        <v>100</v>
      </c>
      <c r="AB15" s="18">
        <v>100</v>
      </c>
      <c r="AC15" s="18">
        <v>100</v>
      </c>
      <c r="AD15" s="555">
        <f t="shared" si="3"/>
        <v>100</v>
      </c>
      <c r="AE15" s="555">
        <f t="shared" si="3"/>
        <v>0</v>
      </c>
      <c r="AF15" s="552">
        <v>100</v>
      </c>
      <c r="AG15" s="18">
        <v>0</v>
      </c>
      <c r="AH15" s="18">
        <v>0</v>
      </c>
      <c r="AI15" s="18">
        <v>0</v>
      </c>
      <c r="AJ15" s="555">
        <f t="shared" si="4"/>
        <v>100</v>
      </c>
      <c r="AK15" s="555">
        <f t="shared" si="4"/>
        <v>100</v>
      </c>
      <c r="AL15" s="552">
        <v>100</v>
      </c>
      <c r="AM15" s="18">
        <v>100</v>
      </c>
      <c r="AN15" s="18">
        <v>100</v>
      </c>
      <c r="AO15" s="18">
        <v>100</v>
      </c>
      <c r="AP15" s="3" t="s">
        <v>1371</v>
      </c>
    </row>
    <row r="16" spans="1:42" ht="15" customHeight="1">
      <c r="A16" s="715"/>
      <c r="B16" s="835"/>
      <c r="C16" s="327">
        <v>14</v>
      </c>
      <c r="D16" s="326">
        <v>100</v>
      </c>
      <c r="E16" s="88" t="s">
        <v>589</v>
      </c>
      <c r="F16" s="18" t="s">
        <v>864</v>
      </c>
      <c r="G16" s="18" t="s">
        <v>864</v>
      </c>
      <c r="H16" s="18" t="s">
        <v>864</v>
      </c>
      <c r="I16" s="119">
        <v>0</v>
      </c>
      <c r="J16" s="119">
        <v>0</v>
      </c>
      <c r="K16" s="552">
        <v>0</v>
      </c>
      <c r="L16" s="555">
        <f t="shared" si="0"/>
        <v>0</v>
      </c>
      <c r="M16" s="555">
        <f t="shared" si="0"/>
        <v>0</v>
      </c>
      <c r="N16" s="554">
        <v>0</v>
      </c>
      <c r="O16" s="81">
        <v>0</v>
      </c>
      <c r="P16" s="88" t="s">
        <v>1910</v>
      </c>
      <c r="Q16" s="88" t="s">
        <v>1910</v>
      </c>
      <c r="R16" s="555">
        <f t="shared" si="1"/>
        <v>0</v>
      </c>
      <c r="S16" s="555">
        <f t="shared" si="1"/>
        <v>0</v>
      </c>
      <c r="T16" s="552">
        <v>0</v>
      </c>
      <c r="U16" s="18">
        <v>0</v>
      </c>
      <c r="V16" s="88" t="s">
        <v>1910</v>
      </c>
      <c r="W16" s="88" t="s">
        <v>1910</v>
      </c>
      <c r="X16" s="555">
        <f t="shared" si="5"/>
        <v>100</v>
      </c>
      <c r="Y16" s="555">
        <f t="shared" si="2"/>
        <v>100</v>
      </c>
      <c r="Z16" s="552">
        <v>100</v>
      </c>
      <c r="AA16" s="88" t="s">
        <v>1910</v>
      </c>
      <c r="AB16" s="88" t="s">
        <v>1910</v>
      </c>
      <c r="AC16" s="88" t="s">
        <v>1910</v>
      </c>
      <c r="AD16" s="555">
        <f t="shared" si="3"/>
        <v>0</v>
      </c>
      <c r="AE16" s="555">
        <f t="shared" si="3"/>
        <v>100</v>
      </c>
      <c r="AF16" s="552">
        <v>0</v>
      </c>
      <c r="AG16" s="81">
        <v>100</v>
      </c>
      <c r="AH16" s="88" t="s">
        <v>1910</v>
      </c>
      <c r="AI16" s="88" t="s">
        <v>1910</v>
      </c>
      <c r="AJ16" s="555">
        <f t="shared" si="4"/>
        <v>100</v>
      </c>
      <c r="AK16" s="555">
        <f t="shared" si="4"/>
        <v>100</v>
      </c>
      <c r="AL16" s="552">
        <v>100</v>
      </c>
      <c r="AM16" s="81">
        <v>100</v>
      </c>
      <c r="AN16" s="88" t="s">
        <v>1910</v>
      </c>
      <c r="AO16" s="88" t="s">
        <v>1910</v>
      </c>
      <c r="AP16" s="3" t="s">
        <v>1371</v>
      </c>
    </row>
    <row r="17" spans="1:42" ht="15" customHeight="1">
      <c r="A17" s="715"/>
      <c r="B17" s="835"/>
      <c r="C17" s="327">
        <v>15</v>
      </c>
      <c r="D17" s="326">
        <v>100</v>
      </c>
      <c r="E17" s="88" t="s">
        <v>590</v>
      </c>
      <c r="F17" s="18" t="s">
        <v>864</v>
      </c>
      <c r="G17" s="18" t="s">
        <v>864</v>
      </c>
      <c r="H17" s="18" t="s">
        <v>864</v>
      </c>
      <c r="I17" s="119">
        <v>0</v>
      </c>
      <c r="J17" s="119">
        <v>0</v>
      </c>
      <c r="K17" s="552">
        <v>0</v>
      </c>
      <c r="L17" s="555">
        <f t="shared" si="0"/>
        <v>0</v>
      </c>
      <c r="M17" s="555">
        <f t="shared" si="0"/>
        <v>0</v>
      </c>
      <c r="N17" s="554">
        <v>0</v>
      </c>
      <c r="O17" s="81">
        <v>0</v>
      </c>
      <c r="P17" s="88" t="s">
        <v>1910</v>
      </c>
      <c r="Q17" s="88" t="s">
        <v>1910</v>
      </c>
      <c r="R17" s="555">
        <f t="shared" si="1"/>
        <v>0</v>
      </c>
      <c r="S17" s="555">
        <f t="shared" si="1"/>
        <v>0</v>
      </c>
      <c r="T17" s="552">
        <v>0</v>
      </c>
      <c r="U17" s="18">
        <v>0</v>
      </c>
      <c r="V17" s="88" t="s">
        <v>1910</v>
      </c>
      <c r="W17" s="88" t="s">
        <v>1910</v>
      </c>
      <c r="X17" s="555">
        <f t="shared" si="5"/>
        <v>100</v>
      </c>
      <c r="Y17" s="555">
        <f t="shared" si="2"/>
        <v>100</v>
      </c>
      <c r="Z17" s="552">
        <v>100</v>
      </c>
      <c r="AA17" s="88" t="s">
        <v>1910</v>
      </c>
      <c r="AB17" s="88" t="s">
        <v>1910</v>
      </c>
      <c r="AC17" s="88" t="s">
        <v>1910</v>
      </c>
      <c r="AD17" s="555">
        <f t="shared" si="3"/>
        <v>0</v>
      </c>
      <c r="AE17" s="555">
        <f t="shared" si="3"/>
        <v>100</v>
      </c>
      <c r="AF17" s="552">
        <v>0</v>
      </c>
      <c r="AG17" s="81">
        <v>100</v>
      </c>
      <c r="AH17" s="88" t="s">
        <v>1910</v>
      </c>
      <c r="AI17" s="88" t="s">
        <v>1910</v>
      </c>
      <c r="AJ17" s="555">
        <f t="shared" si="4"/>
        <v>100</v>
      </c>
      <c r="AK17" s="555">
        <f t="shared" si="4"/>
        <v>100</v>
      </c>
      <c r="AL17" s="552">
        <v>100</v>
      </c>
      <c r="AM17" s="81">
        <v>100</v>
      </c>
      <c r="AN17" s="88" t="s">
        <v>1910</v>
      </c>
      <c r="AO17" s="88" t="s">
        <v>1910</v>
      </c>
      <c r="AP17" s="3" t="s">
        <v>1371</v>
      </c>
    </row>
    <row r="18" spans="1:42" ht="15" customHeight="1">
      <c r="A18" s="715"/>
      <c r="B18" s="835"/>
      <c r="C18" s="327">
        <v>16</v>
      </c>
      <c r="D18" s="326">
        <v>100</v>
      </c>
      <c r="E18" s="88" t="s">
        <v>591</v>
      </c>
      <c r="F18" s="18" t="s">
        <v>864</v>
      </c>
      <c r="G18" s="18" t="s">
        <v>864</v>
      </c>
      <c r="H18" s="18" t="s">
        <v>864</v>
      </c>
      <c r="I18" s="119">
        <v>0</v>
      </c>
      <c r="J18" s="119">
        <v>0</v>
      </c>
      <c r="K18" s="552">
        <v>0</v>
      </c>
      <c r="L18" s="555">
        <f t="shared" si="0"/>
        <v>0</v>
      </c>
      <c r="M18" s="555">
        <f t="shared" si="0"/>
        <v>0</v>
      </c>
      <c r="N18" s="553">
        <v>0</v>
      </c>
      <c r="O18" s="18">
        <v>0</v>
      </c>
      <c r="P18" s="18">
        <v>0</v>
      </c>
      <c r="Q18" s="18">
        <v>0</v>
      </c>
      <c r="R18" s="555">
        <f t="shared" si="1"/>
        <v>0</v>
      </c>
      <c r="S18" s="555">
        <f t="shared" si="1"/>
        <v>100</v>
      </c>
      <c r="T18" s="552">
        <v>0</v>
      </c>
      <c r="U18" s="18">
        <v>100</v>
      </c>
      <c r="V18" s="18">
        <v>100</v>
      </c>
      <c r="W18" s="18">
        <v>0</v>
      </c>
      <c r="X18" s="555">
        <f t="shared" si="5"/>
        <v>100</v>
      </c>
      <c r="Y18" s="555">
        <f t="shared" si="2"/>
        <v>100</v>
      </c>
      <c r="Z18" s="552">
        <v>100</v>
      </c>
      <c r="AA18" s="18">
        <v>100</v>
      </c>
      <c r="AB18" s="18">
        <v>100</v>
      </c>
      <c r="AC18" s="18">
        <v>100</v>
      </c>
      <c r="AD18" s="555">
        <f t="shared" si="3"/>
        <v>0</v>
      </c>
      <c r="AE18" s="555">
        <f t="shared" si="3"/>
        <v>0</v>
      </c>
      <c r="AF18" s="552">
        <v>0</v>
      </c>
      <c r="AG18" s="18">
        <v>0</v>
      </c>
      <c r="AH18" s="18">
        <v>0</v>
      </c>
      <c r="AI18" s="18">
        <v>0</v>
      </c>
      <c r="AJ18" s="555">
        <f t="shared" si="4"/>
        <v>100</v>
      </c>
      <c r="AK18" s="555">
        <f t="shared" si="4"/>
        <v>100</v>
      </c>
      <c r="AL18" s="552">
        <v>100</v>
      </c>
      <c r="AM18" s="18">
        <v>100</v>
      </c>
      <c r="AN18" s="18">
        <v>100</v>
      </c>
      <c r="AO18" s="18">
        <v>100</v>
      </c>
      <c r="AP18" s="3" t="s">
        <v>1371</v>
      </c>
    </row>
    <row r="19" spans="1:42" ht="15" customHeight="1">
      <c r="A19" s="715"/>
      <c r="B19" s="835"/>
      <c r="C19" s="327">
        <v>17</v>
      </c>
      <c r="D19" s="326">
        <v>100</v>
      </c>
      <c r="E19" s="88" t="s">
        <v>592</v>
      </c>
      <c r="F19" s="18" t="s">
        <v>864</v>
      </c>
      <c r="G19" s="18" t="s">
        <v>864</v>
      </c>
      <c r="H19" s="18" t="s">
        <v>864</v>
      </c>
      <c r="I19" s="119">
        <v>0</v>
      </c>
      <c r="J19" s="119">
        <v>0</v>
      </c>
      <c r="K19" s="552">
        <v>0</v>
      </c>
      <c r="L19" s="555">
        <f t="shared" si="0"/>
        <v>100</v>
      </c>
      <c r="M19" s="555">
        <f t="shared" si="0"/>
        <v>100</v>
      </c>
      <c r="N19" s="553">
        <v>100</v>
      </c>
      <c r="O19" s="18">
        <v>100</v>
      </c>
      <c r="P19" s="18">
        <v>100</v>
      </c>
      <c r="Q19" s="18">
        <v>100</v>
      </c>
      <c r="R19" s="555">
        <f t="shared" si="1"/>
        <v>100</v>
      </c>
      <c r="S19" s="555">
        <f t="shared" si="1"/>
        <v>100</v>
      </c>
      <c r="T19" s="552">
        <v>100</v>
      </c>
      <c r="U19" s="18">
        <v>100</v>
      </c>
      <c r="V19" s="18">
        <v>0</v>
      </c>
      <c r="W19" s="18">
        <v>0</v>
      </c>
      <c r="X19" s="555">
        <f t="shared" si="5"/>
        <v>100</v>
      </c>
      <c r="Y19" s="555">
        <f t="shared" si="2"/>
        <v>100</v>
      </c>
      <c r="Z19" s="552">
        <v>100</v>
      </c>
      <c r="AA19" s="18">
        <v>100</v>
      </c>
      <c r="AB19" s="18">
        <v>100</v>
      </c>
      <c r="AC19" s="18">
        <v>100</v>
      </c>
      <c r="AD19" s="555">
        <f t="shared" si="3"/>
        <v>100</v>
      </c>
      <c r="AE19" s="555">
        <f t="shared" si="3"/>
        <v>100</v>
      </c>
      <c r="AF19" s="552">
        <v>100</v>
      </c>
      <c r="AG19" s="18">
        <v>100</v>
      </c>
      <c r="AH19" s="18">
        <v>100</v>
      </c>
      <c r="AI19" s="18">
        <v>100</v>
      </c>
      <c r="AJ19" s="555">
        <f t="shared" si="4"/>
        <v>100</v>
      </c>
      <c r="AK19" s="555">
        <f t="shared" si="4"/>
        <v>100</v>
      </c>
      <c r="AL19" s="552">
        <v>100</v>
      </c>
      <c r="AM19" s="18">
        <v>100</v>
      </c>
      <c r="AN19" s="18">
        <v>100</v>
      </c>
      <c r="AO19" s="18">
        <v>100</v>
      </c>
      <c r="AP19" s="3" t="s">
        <v>1371</v>
      </c>
    </row>
    <row r="20" spans="1:42" ht="15" customHeight="1">
      <c r="A20" s="715"/>
      <c r="B20" s="766"/>
      <c r="C20" s="328">
        <v>18</v>
      </c>
      <c r="D20" s="274">
        <v>100</v>
      </c>
      <c r="E20" s="88" t="s">
        <v>593</v>
      </c>
      <c r="F20" s="18" t="s">
        <v>864</v>
      </c>
      <c r="G20" s="18" t="s">
        <v>864</v>
      </c>
      <c r="H20" s="18" t="s">
        <v>864</v>
      </c>
      <c r="I20" s="119">
        <v>0</v>
      </c>
      <c r="J20" s="119">
        <v>0</v>
      </c>
      <c r="K20" s="552">
        <v>0</v>
      </c>
      <c r="L20" s="555">
        <f t="shared" si="0"/>
        <v>0</v>
      </c>
      <c r="M20" s="555">
        <f t="shared" si="0"/>
        <v>0</v>
      </c>
      <c r="N20" s="554">
        <v>0</v>
      </c>
      <c r="O20" s="81">
        <v>0</v>
      </c>
      <c r="P20" s="88" t="s">
        <v>1910</v>
      </c>
      <c r="Q20" s="88" t="s">
        <v>1910</v>
      </c>
      <c r="R20" s="555">
        <f t="shared" si="1"/>
        <v>100</v>
      </c>
      <c r="S20" s="555">
        <f t="shared" si="1"/>
        <v>0</v>
      </c>
      <c r="T20" s="552">
        <v>100</v>
      </c>
      <c r="U20" s="18">
        <v>0</v>
      </c>
      <c r="V20" s="88" t="s">
        <v>1910</v>
      </c>
      <c r="W20" s="88" t="s">
        <v>1910</v>
      </c>
      <c r="X20" s="555">
        <f t="shared" si="5"/>
        <v>100</v>
      </c>
      <c r="Y20" s="555">
        <f t="shared" si="2"/>
        <v>100</v>
      </c>
      <c r="Z20" s="552">
        <v>100</v>
      </c>
      <c r="AA20" s="88" t="s">
        <v>1910</v>
      </c>
      <c r="AB20" s="88" t="s">
        <v>1910</v>
      </c>
      <c r="AC20" s="88" t="s">
        <v>1910</v>
      </c>
      <c r="AD20" s="555">
        <f t="shared" si="3"/>
        <v>100</v>
      </c>
      <c r="AE20" s="555">
        <f t="shared" si="3"/>
        <v>100</v>
      </c>
      <c r="AF20" s="552">
        <v>100</v>
      </c>
      <c r="AG20" s="81">
        <v>100</v>
      </c>
      <c r="AH20" s="88" t="s">
        <v>1910</v>
      </c>
      <c r="AI20" s="88" t="s">
        <v>1910</v>
      </c>
      <c r="AJ20" s="555">
        <f t="shared" si="4"/>
        <v>100</v>
      </c>
      <c r="AK20" s="555">
        <f t="shared" si="4"/>
        <v>100</v>
      </c>
      <c r="AL20" s="552">
        <v>100</v>
      </c>
      <c r="AM20" s="166">
        <v>100</v>
      </c>
      <c r="AN20" s="88" t="s">
        <v>1910</v>
      </c>
      <c r="AO20" s="88" t="s">
        <v>1910</v>
      </c>
      <c r="AP20" s="3" t="s">
        <v>1371</v>
      </c>
    </row>
    <row r="21" spans="1:42" ht="15" customHeight="1">
      <c r="A21" s="715"/>
      <c r="B21" s="428" t="s">
        <v>1894</v>
      </c>
      <c r="C21" s="452" t="s">
        <v>864</v>
      </c>
      <c r="D21" s="18">
        <v>100</v>
      </c>
      <c r="E21" s="88" t="s">
        <v>1893</v>
      </c>
      <c r="F21" s="17" t="s">
        <v>864</v>
      </c>
      <c r="G21" s="17" t="s">
        <v>864</v>
      </c>
      <c r="H21" s="17" t="s">
        <v>864</v>
      </c>
      <c r="I21" s="599" t="s">
        <v>864</v>
      </c>
      <c r="J21" s="599" t="s">
        <v>864</v>
      </c>
      <c r="K21" s="595" t="s">
        <v>864</v>
      </c>
      <c r="L21" s="599" t="s">
        <v>864</v>
      </c>
      <c r="M21" s="599" t="s">
        <v>864</v>
      </c>
      <c r="N21" s="595" t="s">
        <v>864</v>
      </c>
      <c r="O21" s="81">
        <v>0</v>
      </c>
      <c r="P21" s="88" t="s">
        <v>1910</v>
      </c>
      <c r="Q21" s="88" t="s">
        <v>1910</v>
      </c>
      <c r="R21" s="599" t="s">
        <v>864</v>
      </c>
      <c r="S21" s="599" t="s">
        <v>864</v>
      </c>
      <c r="T21" s="595" t="s">
        <v>864</v>
      </c>
      <c r="U21" s="18">
        <v>0</v>
      </c>
      <c r="V21" s="88" t="s">
        <v>1910</v>
      </c>
      <c r="W21" s="88" t="s">
        <v>1910</v>
      </c>
      <c r="X21" s="599" t="s">
        <v>864</v>
      </c>
      <c r="Y21" s="599" t="s">
        <v>864</v>
      </c>
      <c r="Z21" s="595" t="s">
        <v>864</v>
      </c>
      <c r="AA21" s="88" t="s">
        <v>1910</v>
      </c>
      <c r="AB21" s="88" t="s">
        <v>1910</v>
      </c>
      <c r="AC21" s="88" t="s">
        <v>1910</v>
      </c>
      <c r="AD21" s="599" t="s">
        <v>864</v>
      </c>
      <c r="AE21" s="599" t="s">
        <v>864</v>
      </c>
      <c r="AF21" s="595" t="s">
        <v>864</v>
      </c>
      <c r="AG21" s="81">
        <v>100</v>
      </c>
      <c r="AH21" s="88" t="s">
        <v>1910</v>
      </c>
      <c r="AI21" s="88" t="s">
        <v>1910</v>
      </c>
      <c r="AJ21" s="599" t="s">
        <v>864</v>
      </c>
      <c r="AK21" s="599" t="s">
        <v>864</v>
      </c>
      <c r="AL21" s="618" t="s">
        <v>864</v>
      </c>
      <c r="AM21" s="81">
        <v>100</v>
      </c>
      <c r="AN21" s="88" t="s">
        <v>1910</v>
      </c>
      <c r="AO21" s="88" t="s">
        <v>1910</v>
      </c>
      <c r="AP21" s="3" t="s">
        <v>1371</v>
      </c>
    </row>
    <row r="22" spans="1:42" ht="15" customHeight="1">
      <c r="A22" s="715"/>
      <c r="B22" s="728" t="s">
        <v>1550</v>
      </c>
      <c r="C22" s="729"/>
      <c r="D22" s="730"/>
      <c r="E22" s="809" t="s">
        <v>1551</v>
      </c>
      <c r="F22" s="810"/>
      <c r="G22" s="810"/>
      <c r="H22" s="811"/>
      <c r="I22" s="556">
        <f t="shared" ref="I22:N22" si="6">SUM(I3:I21)</f>
        <v>0</v>
      </c>
      <c r="J22" s="556">
        <f t="shared" si="6"/>
        <v>0</v>
      </c>
      <c r="K22" s="553">
        <f t="shared" si="6"/>
        <v>0</v>
      </c>
      <c r="L22" s="556">
        <f>SUM(L3:L21)</f>
        <v>833</v>
      </c>
      <c r="M22" s="556">
        <f t="shared" si="6"/>
        <v>833</v>
      </c>
      <c r="N22" s="553">
        <f t="shared" si="6"/>
        <v>933</v>
      </c>
      <c r="O22" s="213">
        <f t="shared" ref="O22:AO22" si="7">SUM(O3:O21)</f>
        <v>566</v>
      </c>
      <c r="P22" s="213">
        <f t="shared" si="7"/>
        <v>566</v>
      </c>
      <c r="Q22" s="213">
        <f t="shared" si="7"/>
        <v>566</v>
      </c>
      <c r="R22" s="556">
        <f>SUM(R3:R21)</f>
        <v>366</v>
      </c>
      <c r="S22" s="556">
        <f>SUM(S3:S21)</f>
        <v>466</v>
      </c>
      <c r="T22" s="553">
        <f t="shared" si="7"/>
        <v>467</v>
      </c>
      <c r="U22" s="213">
        <f t="shared" si="7"/>
        <v>500</v>
      </c>
      <c r="V22" s="213">
        <f t="shared" si="7"/>
        <v>200</v>
      </c>
      <c r="W22" s="213">
        <f t="shared" si="7"/>
        <v>200</v>
      </c>
      <c r="X22" s="556">
        <f>SUM(X3:X21)</f>
        <v>1400</v>
      </c>
      <c r="Y22" s="556">
        <f>SUM(Y3:Y21)</f>
        <v>1400</v>
      </c>
      <c r="Z22" s="553">
        <f t="shared" si="7"/>
        <v>1433</v>
      </c>
      <c r="AA22" s="213">
        <f t="shared" si="7"/>
        <v>967</v>
      </c>
      <c r="AB22" s="213">
        <f t="shared" si="7"/>
        <v>967</v>
      </c>
      <c r="AC22" s="213">
        <f t="shared" si="7"/>
        <v>933</v>
      </c>
      <c r="AD22" s="556">
        <f>SUM(AD3:AD21)</f>
        <v>966</v>
      </c>
      <c r="AE22" s="556">
        <f>SUM(AE3:AE21)</f>
        <v>1166</v>
      </c>
      <c r="AF22" s="553">
        <f t="shared" si="7"/>
        <v>1033</v>
      </c>
      <c r="AG22" s="213">
        <f t="shared" si="7"/>
        <v>1434</v>
      </c>
      <c r="AH22" s="213">
        <f t="shared" si="7"/>
        <v>734</v>
      </c>
      <c r="AI22" s="213">
        <f t="shared" si="7"/>
        <v>734</v>
      </c>
      <c r="AJ22" s="556">
        <f>SUM(AJ3:AJ21)</f>
        <v>1634</v>
      </c>
      <c r="AK22" s="556">
        <f>SUM(AK3:AK21)</f>
        <v>1634</v>
      </c>
      <c r="AL22" s="553">
        <f t="shared" si="7"/>
        <v>1667</v>
      </c>
      <c r="AM22" s="213">
        <f t="shared" si="7"/>
        <v>1767</v>
      </c>
      <c r="AN22" s="213">
        <f t="shared" si="7"/>
        <v>1134</v>
      </c>
      <c r="AO22" s="213">
        <f t="shared" si="7"/>
        <v>1134</v>
      </c>
      <c r="AP22" s="3"/>
    </row>
    <row r="23" spans="1:42" ht="15" customHeight="1">
      <c r="A23" s="715"/>
      <c r="B23" s="731"/>
      <c r="C23" s="732"/>
      <c r="D23" s="733"/>
      <c r="E23" s="809" t="s">
        <v>1552</v>
      </c>
      <c r="F23" s="810"/>
      <c r="G23" s="810"/>
      <c r="H23" s="811"/>
      <c r="I23" s="556">
        <v>1800</v>
      </c>
      <c r="J23" s="556">
        <v>1800</v>
      </c>
      <c r="K23" s="553">
        <v>1800</v>
      </c>
      <c r="L23" s="556">
        <v>1800</v>
      </c>
      <c r="M23" s="556">
        <v>1800</v>
      </c>
      <c r="N23" s="553">
        <v>1800</v>
      </c>
      <c r="O23" s="213">
        <v>1900</v>
      </c>
      <c r="P23" s="213">
        <v>1200</v>
      </c>
      <c r="Q23" s="213">
        <v>1200</v>
      </c>
      <c r="R23" s="556">
        <v>1800</v>
      </c>
      <c r="S23" s="556">
        <v>1800</v>
      </c>
      <c r="T23" s="553">
        <v>1800</v>
      </c>
      <c r="U23" s="213">
        <v>1900</v>
      </c>
      <c r="V23" s="213">
        <v>1200</v>
      </c>
      <c r="W23" s="213">
        <v>1200</v>
      </c>
      <c r="X23" s="556">
        <v>1800</v>
      </c>
      <c r="Y23" s="556">
        <v>1800</v>
      </c>
      <c r="Z23" s="553">
        <v>1800</v>
      </c>
      <c r="AA23" s="71">
        <v>1200</v>
      </c>
      <c r="AB23" s="213">
        <v>1200</v>
      </c>
      <c r="AC23" s="213">
        <v>1200</v>
      </c>
      <c r="AD23" s="556">
        <v>1800</v>
      </c>
      <c r="AE23" s="556">
        <v>1800</v>
      </c>
      <c r="AF23" s="553">
        <v>1800</v>
      </c>
      <c r="AG23" s="213">
        <v>1900</v>
      </c>
      <c r="AH23" s="213">
        <v>1200</v>
      </c>
      <c r="AI23" s="213">
        <v>1200</v>
      </c>
      <c r="AJ23" s="556">
        <v>1800</v>
      </c>
      <c r="AK23" s="556">
        <v>1800</v>
      </c>
      <c r="AL23" s="553">
        <v>1800</v>
      </c>
      <c r="AM23" s="213">
        <v>1900</v>
      </c>
      <c r="AN23" s="213">
        <v>1200</v>
      </c>
      <c r="AO23" s="213">
        <v>1200</v>
      </c>
      <c r="AP23" s="3"/>
    </row>
    <row r="24" spans="1:42" ht="15" customHeight="1">
      <c r="A24" s="715"/>
      <c r="B24" s="734"/>
      <c r="C24" s="735"/>
      <c r="D24" s="749"/>
      <c r="E24" s="809" t="s">
        <v>1553</v>
      </c>
      <c r="F24" s="810"/>
      <c r="G24" s="810"/>
      <c r="H24" s="811"/>
      <c r="I24" s="163">
        <f t="shared" ref="I24:L24" si="8">I22/I23</f>
        <v>0</v>
      </c>
      <c r="J24" s="163">
        <f t="shared" ref="J24" si="9">J22/J23</f>
        <v>0</v>
      </c>
      <c r="K24" s="621">
        <f t="shared" si="8"/>
        <v>0</v>
      </c>
      <c r="L24" s="620">
        <f t="shared" si="8"/>
        <v>0.46277777777777779</v>
      </c>
      <c r="M24" s="620">
        <f t="shared" ref="M24" si="10">M22/M23</f>
        <v>0.46277777777777779</v>
      </c>
      <c r="N24" s="621">
        <f>N22/N23</f>
        <v>0.51833333333333331</v>
      </c>
      <c r="O24" s="163">
        <f t="shared" ref="O24" si="11">O22/O23</f>
        <v>0.29789473684210527</v>
      </c>
      <c r="P24" s="163">
        <f t="shared" ref="P24" si="12">P22/P23</f>
        <v>0.47166666666666668</v>
      </c>
      <c r="Q24" s="163">
        <f t="shared" ref="Q24" si="13">Q22/Q23</f>
        <v>0.47166666666666668</v>
      </c>
      <c r="R24" s="620">
        <f>R22/R23</f>
        <v>0.20333333333333334</v>
      </c>
      <c r="S24" s="620">
        <f>S22/S23</f>
        <v>0.25888888888888889</v>
      </c>
      <c r="T24" s="621">
        <f t="shared" ref="T24:X24" si="14">T22/T23</f>
        <v>0.25944444444444442</v>
      </c>
      <c r="U24" s="163">
        <f t="shared" si="14"/>
        <v>0.26315789473684209</v>
      </c>
      <c r="V24" s="163">
        <f t="shared" si="14"/>
        <v>0.16666666666666666</v>
      </c>
      <c r="W24" s="163">
        <f t="shared" si="14"/>
        <v>0.16666666666666666</v>
      </c>
      <c r="X24" s="620">
        <f t="shared" si="14"/>
        <v>0.77777777777777779</v>
      </c>
      <c r="Y24" s="620">
        <f t="shared" ref="Y24" si="15">Y22/Y23</f>
        <v>0.77777777777777779</v>
      </c>
      <c r="Z24" s="621">
        <f>Z22/Z23</f>
        <v>0.7961111111111111</v>
      </c>
      <c r="AA24" s="163">
        <f t="shared" ref="AA24" si="16">AA22/AA23</f>
        <v>0.80583333333333329</v>
      </c>
      <c r="AB24" s="163">
        <f t="shared" ref="AB24" si="17">AB22/AB23</f>
        <v>0.80583333333333329</v>
      </c>
      <c r="AC24" s="163">
        <f t="shared" ref="AC24" si="18">AC22/AC23</f>
        <v>0.77749999999999997</v>
      </c>
      <c r="AD24" s="620">
        <f t="shared" ref="AD24:AE24" si="19">AD22/AD23</f>
        <v>0.53666666666666663</v>
      </c>
      <c r="AE24" s="620">
        <f t="shared" si="19"/>
        <v>0.64777777777777779</v>
      </c>
      <c r="AF24" s="621">
        <f t="shared" ref="AF24" si="20">AF22/AF23</f>
        <v>0.57388888888888889</v>
      </c>
      <c r="AG24" s="163">
        <f t="shared" ref="AG24" si="21">AG22/AG23</f>
        <v>0.75473684210526315</v>
      </c>
      <c r="AH24" s="163">
        <f t="shared" ref="AH24" si="22">AH22/AH23</f>
        <v>0.61166666666666669</v>
      </c>
      <c r="AI24" s="163">
        <f t="shared" ref="AI24" si="23">AI22/AI23</f>
        <v>0.61166666666666669</v>
      </c>
      <c r="AJ24" s="620">
        <f t="shared" ref="AJ24:AK24" si="24">AJ22/AJ23</f>
        <v>0.90777777777777779</v>
      </c>
      <c r="AK24" s="620">
        <f t="shared" si="24"/>
        <v>0.90777777777777779</v>
      </c>
      <c r="AL24" s="621">
        <f t="shared" ref="AL24:AO24" si="25">AL22/AL23</f>
        <v>0.92611111111111111</v>
      </c>
      <c r="AM24" s="394">
        <f t="shared" si="25"/>
        <v>0.93</v>
      </c>
      <c r="AN24" s="394">
        <f t="shared" si="25"/>
        <v>0.94499999999999995</v>
      </c>
      <c r="AO24" s="394">
        <f t="shared" si="25"/>
        <v>0.94499999999999995</v>
      </c>
      <c r="AP24" s="3"/>
    </row>
    <row r="25" spans="1:42" ht="15" customHeight="1">
      <c r="A25" s="715"/>
      <c r="B25" s="836" t="s">
        <v>2576</v>
      </c>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3"/>
    </row>
    <row r="26" spans="1:42" ht="15" customHeight="1">
      <c r="A26" s="715"/>
      <c r="B26" s="269"/>
      <c r="C26" s="325"/>
      <c r="D26" s="325"/>
      <c r="E26" s="325"/>
      <c r="F26" s="283"/>
      <c r="G26" s="283"/>
      <c r="H26" s="325"/>
      <c r="I26" s="325"/>
      <c r="J26" s="325"/>
      <c r="K26" s="515"/>
      <c r="L26" s="12"/>
      <c r="M26" s="12"/>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
    </row>
    <row r="27" spans="1:42" ht="15" customHeight="1">
      <c r="A27" s="715"/>
      <c r="B27" s="269"/>
      <c r="C27" s="33"/>
      <c r="D27" s="33"/>
      <c r="E27" s="33"/>
      <c r="F27" s="131"/>
      <c r="G27" s="131"/>
      <c r="H27" s="33"/>
      <c r="I27" s="33"/>
      <c r="J27" s="33"/>
      <c r="K27" s="515"/>
      <c r="L27" s="12"/>
      <c r="M27" s="12"/>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
    </row>
    <row r="28" spans="1:42" ht="15" customHeight="1">
      <c r="A28" s="715"/>
      <c r="B28" s="269"/>
      <c r="C28" s="33"/>
      <c r="D28" s="33"/>
      <c r="E28" s="33"/>
      <c r="F28" s="131"/>
      <c r="G28" s="131"/>
      <c r="H28" s="33"/>
      <c r="I28" s="33"/>
      <c r="J28" s="33"/>
      <c r="K28" s="515"/>
      <c r="L28" s="12"/>
      <c r="M28" s="12"/>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
    </row>
    <row r="31" spans="1:42">
      <c r="W31" s="417" t="s">
        <v>2149</v>
      </c>
      <c r="X31" s="417" t="s">
        <v>2150</v>
      </c>
      <c r="Y31" s="417" t="s">
        <v>2151</v>
      </c>
      <c r="Z31" s="417" t="s">
        <v>2152</v>
      </c>
      <c r="AA31" s="417" t="s">
        <v>2153</v>
      </c>
      <c r="AB31" s="417" t="s">
        <v>2154</v>
      </c>
    </row>
    <row r="32" spans="1:42">
      <c r="V32">
        <v>2018</v>
      </c>
      <c r="W32" s="539">
        <f>J24</f>
        <v>0</v>
      </c>
      <c r="X32" s="649">
        <f>M24</f>
        <v>0.46277777777777779</v>
      </c>
      <c r="Y32" s="649">
        <f>S24</f>
        <v>0.25888888888888889</v>
      </c>
      <c r="Z32" s="650">
        <f>Y24</f>
        <v>0.77777777777777779</v>
      </c>
      <c r="AA32" s="539">
        <f>AE24</f>
        <v>0.64777777777777779</v>
      </c>
      <c r="AB32" s="539">
        <f>AK24</f>
        <v>0.90777777777777779</v>
      </c>
    </row>
    <row r="33" spans="22:28">
      <c r="V33">
        <v>2020</v>
      </c>
      <c r="W33" s="539">
        <f>I24</f>
        <v>0</v>
      </c>
      <c r="X33" s="649">
        <f>L24</f>
        <v>0.46277777777777779</v>
      </c>
      <c r="Y33" s="649">
        <f>R24</f>
        <v>0.20333333333333334</v>
      </c>
      <c r="Z33" s="650">
        <f>X24</f>
        <v>0.77777777777777779</v>
      </c>
      <c r="AA33" s="539">
        <f>AD24</f>
        <v>0.53666666666666663</v>
      </c>
      <c r="AB33" s="539">
        <f>AJ24</f>
        <v>0.90777777777777779</v>
      </c>
    </row>
    <row r="35" spans="22:28">
      <c r="W35" s="539"/>
    </row>
  </sheetData>
  <mergeCells count="8">
    <mergeCell ref="A1:A28"/>
    <mergeCell ref="E22:H22"/>
    <mergeCell ref="E23:H23"/>
    <mergeCell ref="E24:H24"/>
    <mergeCell ref="B22:D24"/>
    <mergeCell ref="B3:B10"/>
    <mergeCell ref="B11:B20"/>
    <mergeCell ref="B25:AO25"/>
  </mergeCells>
  <phoneticPr fontId="30"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23"/>
  <sheetViews>
    <sheetView topLeftCell="D1" workbookViewId="0">
      <selection activeCell="L16" sqref="L16"/>
    </sheetView>
  </sheetViews>
  <sheetFormatPr baseColWidth="10" defaultColWidth="10.83203125" defaultRowHeight="15"/>
  <cols>
    <col min="1" max="1" width="8.5" style="66" customWidth="1"/>
    <col min="2" max="2" width="13.83203125" style="66" customWidth="1"/>
    <col min="3" max="3" width="6.33203125" style="66" customWidth="1"/>
    <col min="4" max="4" width="110" style="66" customWidth="1"/>
    <col min="5" max="5" width="11.83203125" style="66" customWidth="1"/>
    <col min="6" max="15" width="10.83203125" style="66"/>
    <col min="16" max="16" width="10.83203125" style="66" customWidth="1"/>
    <col min="17" max="17" width="7.5" style="66" customWidth="1"/>
    <col min="18" max="16384" width="10.83203125" style="66"/>
  </cols>
  <sheetData>
    <row r="1" spans="1:33" ht="39.75" customHeight="1">
      <c r="A1" s="837"/>
      <c r="B1" s="148"/>
      <c r="C1" s="148"/>
      <c r="D1" s="149"/>
      <c r="E1" s="149"/>
      <c r="F1" s="150"/>
      <c r="G1" s="150"/>
      <c r="H1" s="150"/>
      <c r="I1" s="150"/>
      <c r="J1" s="150"/>
      <c r="K1" s="150"/>
      <c r="L1" s="150"/>
      <c r="M1" s="150"/>
      <c r="N1" s="148"/>
      <c r="O1" s="148"/>
      <c r="P1" s="148"/>
      <c r="Q1" s="150"/>
    </row>
    <row r="2" spans="1:33" ht="91.5" customHeight="1">
      <c r="A2" s="837"/>
      <c r="B2" s="290" t="s">
        <v>29</v>
      </c>
      <c r="C2" s="63" t="s">
        <v>1656</v>
      </c>
      <c r="D2" s="37" t="s">
        <v>489</v>
      </c>
      <c r="E2" s="212" t="s">
        <v>1986</v>
      </c>
      <c r="F2" s="212" t="s">
        <v>1918</v>
      </c>
      <c r="G2" s="14" t="s">
        <v>1985</v>
      </c>
      <c r="H2" s="14" t="s">
        <v>1919</v>
      </c>
      <c r="I2" s="108" t="s">
        <v>1984</v>
      </c>
      <c r="J2" s="108" t="s">
        <v>1946</v>
      </c>
      <c r="K2" s="122" t="s">
        <v>1983</v>
      </c>
      <c r="L2" s="122" t="s">
        <v>1924</v>
      </c>
      <c r="M2" s="109" t="s">
        <v>1982</v>
      </c>
      <c r="N2" s="109" t="s">
        <v>1947</v>
      </c>
      <c r="O2" s="110" t="s">
        <v>1981</v>
      </c>
      <c r="P2" s="110" t="s">
        <v>1948</v>
      </c>
      <c r="Q2" s="33"/>
    </row>
    <row r="3" spans="1:33" customFormat="1" ht="15" customHeight="1">
      <c r="A3" s="837"/>
      <c r="B3" s="832" t="s">
        <v>1750</v>
      </c>
      <c r="C3" s="360">
        <v>1</v>
      </c>
      <c r="D3" s="100" t="s">
        <v>577</v>
      </c>
      <c r="E3" s="488"/>
      <c r="F3" s="17" t="s">
        <v>1739</v>
      </c>
      <c r="G3" s="17"/>
      <c r="H3" s="88" t="s">
        <v>1525</v>
      </c>
      <c r="I3" s="488"/>
      <c r="J3" s="17" t="s">
        <v>1739</v>
      </c>
      <c r="K3" s="17"/>
      <c r="L3" s="17" t="s">
        <v>1739</v>
      </c>
      <c r="M3" s="17"/>
      <c r="N3" s="17" t="s">
        <v>1739</v>
      </c>
      <c r="O3" s="17"/>
      <c r="P3" s="17" t="s">
        <v>1739</v>
      </c>
      <c r="Q3" s="151" t="s">
        <v>1334</v>
      </c>
      <c r="R3" s="66"/>
      <c r="S3" s="66"/>
      <c r="T3" s="66"/>
      <c r="U3" s="66"/>
      <c r="V3" s="66"/>
      <c r="W3" s="66"/>
      <c r="X3" s="66"/>
      <c r="Y3" s="66"/>
      <c r="Z3" s="66"/>
      <c r="AA3" s="66"/>
      <c r="AB3" s="66"/>
      <c r="AC3" s="66"/>
      <c r="AD3" s="66"/>
      <c r="AE3" s="66"/>
      <c r="AF3" s="66"/>
      <c r="AG3" s="66"/>
    </row>
    <row r="4" spans="1:33" customFormat="1" ht="15" customHeight="1">
      <c r="A4" s="837"/>
      <c r="B4" s="833"/>
      <c r="C4" s="357">
        <v>2</v>
      </c>
      <c r="D4" s="100" t="s">
        <v>578</v>
      </c>
      <c r="E4" s="488"/>
      <c r="F4" s="17" t="s">
        <v>1739</v>
      </c>
      <c r="G4" s="17"/>
      <c r="H4" s="88" t="s">
        <v>1524</v>
      </c>
      <c r="I4" s="488"/>
      <c r="J4" s="17" t="s">
        <v>1739</v>
      </c>
      <c r="K4" s="17"/>
      <c r="L4" s="17" t="s">
        <v>1739</v>
      </c>
      <c r="M4" s="17"/>
      <c r="N4" s="17" t="s">
        <v>1739</v>
      </c>
      <c r="O4" s="17"/>
      <c r="P4" s="17" t="s">
        <v>1739</v>
      </c>
      <c r="Q4" s="151" t="s">
        <v>1334</v>
      </c>
      <c r="R4" s="66"/>
      <c r="S4" s="66"/>
      <c r="T4" s="66"/>
      <c r="U4" s="66"/>
      <c r="V4" s="66"/>
      <c r="W4" s="66"/>
      <c r="X4" s="66"/>
      <c r="Y4" s="66"/>
      <c r="Z4" s="66"/>
      <c r="AA4" s="66"/>
      <c r="AB4" s="66"/>
      <c r="AC4" s="66"/>
      <c r="AD4" s="66"/>
      <c r="AE4" s="66"/>
      <c r="AF4" s="66"/>
      <c r="AG4" s="66"/>
    </row>
    <row r="5" spans="1:33" customFormat="1" ht="15" customHeight="1">
      <c r="A5" s="837"/>
      <c r="B5" s="833"/>
      <c r="C5" s="357">
        <v>3</v>
      </c>
      <c r="D5" s="100" t="s">
        <v>579</v>
      </c>
      <c r="E5" s="488"/>
      <c r="F5" s="17" t="s">
        <v>1739</v>
      </c>
      <c r="G5" s="17"/>
      <c r="H5" s="88" t="s">
        <v>1524</v>
      </c>
      <c r="I5" s="488"/>
      <c r="J5" s="17" t="s">
        <v>1739</v>
      </c>
      <c r="K5" s="17"/>
      <c r="L5" s="17" t="s">
        <v>1739</v>
      </c>
      <c r="M5" s="17"/>
      <c r="N5" s="17" t="s">
        <v>1739</v>
      </c>
      <c r="O5" s="17"/>
      <c r="P5" s="17" t="s">
        <v>1739</v>
      </c>
      <c r="Q5" s="151" t="s">
        <v>1334</v>
      </c>
      <c r="R5" s="66"/>
      <c r="S5" s="66"/>
      <c r="T5" s="66"/>
      <c r="U5" s="66"/>
      <c r="V5" s="66"/>
      <c r="W5" s="66"/>
      <c r="X5" s="66"/>
      <c r="Y5" s="66"/>
      <c r="Z5" s="66"/>
      <c r="AA5" s="66"/>
      <c r="AB5" s="66"/>
      <c r="AC5" s="66"/>
      <c r="AD5" s="66"/>
      <c r="AE5" s="66"/>
      <c r="AF5" s="66"/>
      <c r="AG5" s="66"/>
    </row>
    <row r="6" spans="1:33" customFormat="1" ht="15" customHeight="1">
      <c r="A6" s="837"/>
      <c r="B6" s="833"/>
      <c r="C6" s="357">
        <v>4</v>
      </c>
      <c r="D6" s="100" t="s">
        <v>580</v>
      </c>
      <c r="E6" s="488"/>
      <c r="F6" s="17" t="s">
        <v>1739</v>
      </c>
      <c r="G6" s="17"/>
      <c r="H6" s="88" t="s">
        <v>1523</v>
      </c>
      <c r="I6" s="488"/>
      <c r="J6" s="17" t="s">
        <v>1739</v>
      </c>
      <c r="K6" s="17"/>
      <c r="L6" s="17" t="s">
        <v>1739</v>
      </c>
      <c r="M6" s="17"/>
      <c r="N6" s="17" t="s">
        <v>1739</v>
      </c>
      <c r="O6" s="17"/>
      <c r="P6" s="17" t="s">
        <v>1739</v>
      </c>
      <c r="Q6" s="151" t="s">
        <v>1334</v>
      </c>
      <c r="R6" s="66"/>
      <c r="S6" s="66"/>
      <c r="T6" s="66"/>
      <c r="U6" s="66"/>
      <c r="V6" s="66"/>
      <c r="W6" s="66"/>
      <c r="X6" s="66"/>
      <c r="Y6" s="66"/>
      <c r="Z6" s="66"/>
      <c r="AA6" s="66"/>
      <c r="AB6" s="66"/>
      <c r="AC6" s="66"/>
      <c r="AD6" s="66"/>
      <c r="AE6" s="66"/>
      <c r="AF6" s="66"/>
      <c r="AG6" s="66"/>
    </row>
    <row r="7" spans="1:33" customFormat="1" ht="15" customHeight="1">
      <c r="A7" s="837"/>
      <c r="B7" s="833"/>
      <c r="C7" s="357">
        <v>5</v>
      </c>
      <c r="D7" s="100" t="s">
        <v>1350</v>
      </c>
      <c r="E7" s="488"/>
      <c r="F7" s="17" t="s">
        <v>1739</v>
      </c>
      <c r="G7" s="17"/>
      <c r="H7" s="88" t="s">
        <v>1524</v>
      </c>
      <c r="I7" s="488"/>
      <c r="J7" s="17" t="s">
        <v>1739</v>
      </c>
      <c r="K7" s="17"/>
      <c r="L7" s="17" t="s">
        <v>1739</v>
      </c>
      <c r="M7" s="17"/>
      <c r="N7" s="17" t="s">
        <v>1739</v>
      </c>
      <c r="O7" s="17"/>
      <c r="P7" s="17" t="s">
        <v>1739</v>
      </c>
      <c r="Q7" s="151" t="s">
        <v>1334</v>
      </c>
      <c r="R7" s="66"/>
      <c r="S7" s="66"/>
      <c r="T7" s="66"/>
      <c r="U7" s="66"/>
      <c r="V7" s="66"/>
      <c r="W7" s="66"/>
      <c r="X7" s="66"/>
      <c r="Y7" s="66"/>
      <c r="Z7" s="66"/>
      <c r="AA7" s="66"/>
      <c r="AB7" s="66"/>
      <c r="AC7" s="66"/>
      <c r="AD7" s="66"/>
      <c r="AE7" s="66"/>
      <c r="AF7" s="66"/>
      <c r="AG7" s="66"/>
    </row>
    <row r="8" spans="1:33" customFormat="1" ht="15" customHeight="1">
      <c r="A8" s="837"/>
      <c r="B8" s="833"/>
      <c r="C8" s="357">
        <v>6</v>
      </c>
      <c r="D8" s="100" t="s">
        <v>581</v>
      </c>
      <c r="E8" s="488"/>
      <c r="F8" s="17" t="s">
        <v>1739</v>
      </c>
      <c r="G8" s="17"/>
      <c r="H8" s="88" t="s">
        <v>1524</v>
      </c>
      <c r="I8" s="488"/>
      <c r="J8" s="17" t="s">
        <v>1739</v>
      </c>
      <c r="K8" s="17"/>
      <c r="L8" s="17" t="s">
        <v>1739</v>
      </c>
      <c r="M8" s="17"/>
      <c r="N8" s="17" t="s">
        <v>1739</v>
      </c>
      <c r="O8" s="17"/>
      <c r="P8" s="17" t="s">
        <v>1739</v>
      </c>
      <c r="Q8" s="151" t="s">
        <v>1334</v>
      </c>
      <c r="R8" s="66"/>
      <c r="S8" s="66"/>
      <c r="T8" s="66"/>
      <c r="U8" s="66"/>
      <c r="V8" s="66"/>
      <c r="W8" s="66"/>
      <c r="X8" s="66"/>
      <c r="Y8" s="66"/>
      <c r="Z8" s="66"/>
      <c r="AA8" s="66"/>
      <c r="AB8" s="66"/>
      <c r="AC8" s="66"/>
      <c r="AD8" s="66"/>
      <c r="AE8" s="66"/>
      <c r="AF8" s="66"/>
      <c r="AG8" s="66"/>
    </row>
    <row r="9" spans="1:33" customFormat="1" ht="15" customHeight="1">
      <c r="A9" s="837"/>
      <c r="B9" s="833"/>
      <c r="C9" s="357">
        <v>7</v>
      </c>
      <c r="D9" s="80" t="s">
        <v>583</v>
      </c>
      <c r="E9" s="80"/>
      <c r="F9" s="17" t="s">
        <v>1739</v>
      </c>
      <c r="G9" s="17"/>
      <c r="H9" s="88" t="s">
        <v>1526</v>
      </c>
      <c r="I9" s="488"/>
      <c r="J9" s="17" t="s">
        <v>1739</v>
      </c>
      <c r="K9" s="17"/>
      <c r="L9" s="17" t="s">
        <v>1739</v>
      </c>
      <c r="M9" s="17"/>
      <c r="N9" s="17" t="s">
        <v>1739</v>
      </c>
      <c r="O9" s="17"/>
      <c r="P9" s="17" t="s">
        <v>1739</v>
      </c>
      <c r="Q9" s="151" t="s">
        <v>1371</v>
      </c>
      <c r="R9" s="66"/>
      <c r="S9" s="66"/>
      <c r="T9" s="66"/>
      <c r="U9" s="66"/>
      <c r="V9" s="66"/>
      <c r="W9" s="66"/>
      <c r="X9" s="66"/>
      <c r="Y9" s="66"/>
      <c r="Z9" s="66"/>
      <c r="AA9" s="66"/>
      <c r="AB9" s="66"/>
      <c r="AC9" s="66"/>
      <c r="AD9" s="66"/>
      <c r="AE9" s="66"/>
      <c r="AF9" s="66"/>
      <c r="AG9" s="66"/>
    </row>
    <row r="10" spans="1:33" customFormat="1" ht="15" customHeight="1">
      <c r="A10" s="837"/>
      <c r="B10" s="834"/>
      <c r="C10" s="359">
        <v>8</v>
      </c>
      <c r="D10" s="100" t="s">
        <v>582</v>
      </c>
      <c r="E10" s="488"/>
      <c r="F10" s="17" t="s">
        <v>1739</v>
      </c>
      <c r="G10" s="17"/>
      <c r="H10" s="88" t="s">
        <v>1524</v>
      </c>
      <c r="I10" s="488"/>
      <c r="J10" s="17" t="s">
        <v>1739</v>
      </c>
      <c r="K10" s="17"/>
      <c r="L10" s="17" t="s">
        <v>1739</v>
      </c>
      <c r="M10" s="17"/>
      <c r="N10" s="17" t="s">
        <v>1739</v>
      </c>
      <c r="O10" s="17"/>
      <c r="P10" s="17" t="s">
        <v>1739</v>
      </c>
      <c r="Q10" s="151" t="s">
        <v>1334</v>
      </c>
      <c r="R10" s="66"/>
      <c r="S10" s="66"/>
      <c r="T10" s="66"/>
      <c r="U10" s="66"/>
      <c r="V10" s="66"/>
      <c r="W10" s="66"/>
      <c r="X10" s="66"/>
      <c r="Y10" s="66"/>
      <c r="Z10" s="66"/>
      <c r="AA10" s="66"/>
      <c r="AB10" s="66"/>
      <c r="AC10" s="66"/>
      <c r="AD10" s="66"/>
      <c r="AE10" s="66"/>
      <c r="AF10" s="66"/>
      <c r="AG10" s="66"/>
    </row>
    <row r="11" spans="1:33" ht="14.25" customHeight="1">
      <c r="A11" s="837"/>
      <c r="B11" s="765" t="s">
        <v>1751</v>
      </c>
      <c r="C11" s="327">
        <v>9</v>
      </c>
      <c r="D11" s="100" t="s">
        <v>584</v>
      </c>
      <c r="E11" s="488"/>
      <c r="F11" s="159" t="s">
        <v>864</v>
      </c>
      <c r="G11" s="159"/>
      <c r="H11" s="88" t="s">
        <v>864</v>
      </c>
      <c r="I11" s="88"/>
      <c r="J11" s="214" t="s">
        <v>1333</v>
      </c>
      <c r="K11" s="214"/>
      <c r="L11" s="18" t="s">
        <v>1518</v>
      </c>
      <c r="M11" s="18"/>
      <c r="N11" s="215" t="s">
        <v>1352</v>
      </c>
      <c r="O11" s="215"/>
      <c r="P11" s="152" t="s">
        <v>1346</v>
      </c>
      <c r="Q11" s="151" t="s">
        <v>1334</v>
      </c>
    </row>
    <row r="12" spans="1:33">
      <c r="A12" s="837"/>
      <c r="B12" s="835"/>
      <c r="C12" s="327">
        <v>10</v>
      </c>
      <c r="D12" s="152" t="s">
        <v>585</v>
      </c>
      <c r="E12" s="494"/>
      <c r="F12" s="159" t="s">
        <v>864</v>
      </c>
      <c r="G12" s="159"/>
      <c r="H12" s="88" t="s">
        <v>864</v>
      </c>
      <c r="I12" s="88"/>
      <c r="J12" s="214" t="s">
        <v>1333</v>
      </c>
      <c r="K12" s="493"/>
      <c r="L12" s="383" t="s">
        <v>1773</v>
      </c>
      <c r="M12" s="383"/>
      <c r="N12" s="214" t="s">
        <v>1360</v>
      </c>
      <c r="O12" s="214"/>
      <c r="P12" s="152" t="s">
        <v>1345</v>
      </c>
      <c r="Q12" s="151" t="s">
        <v>1334</v>
      </c>
    </row>
    <row r="13" spans="1:33">
      <c r="A13" s="837"/>
      <c r="B13" s="835"/>
      <c r="C13" s="327">
        <v>11</v>
      </c>
      <c r="D13" s="152" t="s">
        <v>586</v>
      </c>
      <c r="E13" s="494"/>
      <c r="F13" s="159" t="s">
        <v>864</v>
      </c>
      <c r="G13" s="159"/>
      <c r="H13" s="88" t="s">
        <v>864</v>
      </c>
      <c r="I13" s="88"/>
      <c r="J13" s="214" t="s">
        <v>1349</v>
      </c>
      <c r="K13" s="214"/>
      <c r="L13" s="18" t="s">
        <v>1519</v>
      </c>
      <c r="M13" s="18"/>
      <c r="N13" s="214" t="s">
        <v>1351</v>
      </c>
      <c r="O13" s="214"/>
      <c r="P13" s="154" t="s">
        <v>1341</v>
      </c>
      <c r="Q13" s="150" t="s">
        <v>1371</v>
      </c>
    </row>
    <row r="14" spans="1:33">
      <c r="A14" s="837"/>
      <c r="B14" s="835"/>
      <c r="C14" s="327">
        <v>12</v>
      </c>
      <c r="D14" s="152" t="s">
        <v>587</v>
      </c>
      <c r="E14" s="494"/>
      <c r="F14" s="159" t="s">
        <v>864</v>
      </c>
      <c r="G14" s="159"/>
      <c r="H14" s="88" t="s">
        <v>864</v>
      </c>
      <c r="I14" s="88"/>
      <c r="J14" s="214" t="s">
        <v>1333</v>
      </c>
      <c r="K14" s="214"/>
      <c r="L14" s="18" t="s">
        <v>1774</v>
      </c>
      <c r="M14" s="18"/>
      <c r="N14" s="215" t="s">
        <v>1357</v>
      </c>
      <c r="O14" s="215"/>
      <c r="P14" s="152" t="s">
        <v>1342</v>
      </c>
      <c r="Q14" s="150" t="s">
        <v>1371</v>
      </c>
    </row>
    <row r="15" spans="1:33">
      <c r="A15" s="837"/>
      <c r="B15" s="835"/>
      <c r="C15" s="327">
        <v>13</v>
      </c>
      <c r="D15" s="152" t="s">
        <v>588</v>
      </c>
      <c r="E15" s="494"/>
      <c r="F15" s="159" t="s">
        <v>864</v>
      </c>
      <c r="G15" s="159"/>
      <c r="H15" s="88" t="s">
        <v>1524</v>
      </c>
      <c r="I15" s="88"/>
      <c r="J15" s="214" t="s">
        <v>1347</v>
      </c>
      <c r="K15" s="214"/>
      <c r="L15" s="18" t="s">
        <v>1518</v>
      </c>
      <c r="M15" s="18"/>
      <c r="N15" s="215" t="s">
        <v>1356</v>
      </c>
      <c r="O15" s="215"/>
      <c r="P15" s="152" t="s">
        <v>1343</v>
      </c>
      <c r="Q15" s="150" t="s">
        <v>1371</v>
      </c>
    </row>
    <row r="16" spans="1:33">
      <c r="A16" s="837"/>
      <c r="B16" s="835"/>
      <c r="C16" s="327">
        <v>14</v>
      </c>
      <c r="D16" s="152" t="s">
        <v>589</v>
      </c>
      <c r="E16" s="494"/>
      <c r="F16" s="159" t="s">
        <v>864</v>
      </c>
      <c r="G16" s="159"/>
      <c r="H16" s="88" t="s">
        <v>1524</v>
      </c>
      <c r="I16" s="88"/>
      <c r="J16" s="214" t="s">
        <v>1333</v>
      </c>
      <c r="K16" s="214"/>
      <c r="L16" s="18" t="s">
        <v>1520</v>
      </c>
      <c r="M16" s="18"/>
      <c r="N16" s="214" t="s">
        <v>1372</v>
      </c>
      <c r="O16" s="214"/>
      <c r="P16" s="152" t="s">
        <v>1344</v>
      </c>
      <c r="Q16" s="150" t="s">
        <v>1371</v>
      </c>
    </row>
    <row r="17" spans="1:17">
      <c r="A17" s="837"/>
      <c r="B17" s="835"/>
      <c r="C17" s="327">
        <v>15</v>
      </c>
      <c r="D17" s="152" t="s">
        <v>590</v>
      </c>
      <c r="E17" s="494"/>
      <c r="F17" s="159" t="s">
        <v>864</v>
      </c>
      <c r="G17" s="159"/>
      <c r="H17" s="88" t="s">
        <v>1612</v>
      </c>
      <c r="I17" s="88"/>
      <c r="J17" s="214" t="s">
        <v>1333</v>
      </c>
      <c r="K17" s="214"/>
      <c r="L17" s="18" t="s">
        <v>1518</v>
      </c>
      <c r="M17" s="18"/>
      <c r="N17" s="214" t="s">
        <v>1358</v>
      </c>
      <c r="O17" s="214"/>
      <c r="P17" s="152" t="s">
        <v>1340</v>
      </c>
      <c r="Q17" s="150" t="s">
        <v>1371</v>
      </c>
    </row>
    <row r="18" spans="1:17">
      <c r="A18" s="837"/>
      <c r="B18" s="835"/>
      <c r="C18" s="327">
        <v>16</v>
      </c>
      <c r="D18" s="152" t="s">
        <v>1353</v>
      </c>
      <c r="E18" s="494"/>
      <c r="F18" s="159" t="s">
        <v>864</v>
      </c>
      <c r="G18" s="159"/>
      <c r="H18" s="88" t="s">
        <v>1613</v>
      </c>
      <c r="I18" s="88"/>
      <c r="J18" s="214" t="s">
        <v>1354</v>
      </c>
      <c r="K18" s="214"/>
      <c r="L18" s="18" t="s">
        <v>1521</v>
      </c>
      <c r="M18" s="18"/>
      <c r="N18" s="214" t="s">
        <v>1355</v>
      </c>
      <c r="O18" s="214"/>
      <c r="P18" s="152" t="s">
        <v>1338</v>
      </c>
      <c r="Q18" s="150" t="s">
        <v>1371</v>
      </c>
    </row>
    <row r="19" spans="1:17">
      <c r="A19" s="837"/>
      <c r="B19" s="835"/>
      <c r="C19" s="327">
        <v>17</v>
      </c>
      <c r="D19" s="152" t="s">
        <v>592</v>
      </c>
      <c r="E19" s="494"/>
      <c r="F19" s="159" t="s">
        <v>864</v>
      </c>
      <c r="G19" s="159"/>
      <c r="H19" s="88" t="s">
        <v>1613</v>
      </c>
      <c r="I19" s="88"/>
      <c r="J19" s="152" t="s">
        <v>1348</v>
      </c>
      <c r="K19" s="494"/>
      <c r="L19" s="17" t="s">
        <v>1521</v>
      </c>
      <c r="M19" s="17"/>
      <c r="N19" s="152" t="s">
        <v>1351</v>
      </c>
      <c r="O19" s="152"/>
      <c r="P19" s="152" t="s">
        <v>1337</v>
      </c>
      <c r="Q19" s="150" t="s">
        <v>1371</v>
      </c>
    </row>
    <row r="20" spans="1:17">
      <c r="A20" s="837"/>
      <c r="B20" s="766"/>
      <c r="C20" s="328">
        <v>18</v>
      </c>
      <c r="D20" s="152" t="s">
        <v>593</v>
      </c>
      <c r="E20" s="494"/>
      <c r="F20" s="159" t="s">
        <v>864</v>
      </c>
      <c r="G20" s="159"/>
      <c r="H20" s="88" t="s">
        <v>1614</v>
      </c>
      <c r="I20" s="88"/>
      <c r="J20" s="154" t="s">
        <v>1335</v>
      </c>
      <c r="K20" s="495"/>
      <c r="L20" s="17" t="s">
        <v>1522</v>
      </c>
      <c r="M20" s="492"/>
      <c r="N20" s="153" t="s">
        <v>1339</v>
      </c>
      <c r="O20" s="153"/>
      <c r="P20" s="152" t="s">
        <v>1336</v>
      </c>
      <c r="Q20" s="150" t="s">
        <v>1371</v>
      </c>
    </row>
    <row r="21" spans="1:17">
      <c r="A21" s="837"/>
      <c r="B21" s="210"/>
      <c r="C21" s="272"/>
      <c r="D21" s="210"/>
      <c r="E21" s="489"/>
      <c r="F21" s="157"/>
      <c r="G21" s="489"/>
      <c r="H21" s="244"/>
      <c r="I21" s="489"/>
      <c r="J21" s="210"/>
      <c r="K21" s="489"/>
      <c r="L21" s="157"/>
      <c r="M21" s="489"/>
      <c r="N21" s="210"/>
      <c r="O21" s="489"/>
      <c r="P21" s="210"/>
      <c r="Q21" s="33"/>
    </row>
    <row r="22" spans="1:17">
      <c r="A22" s="837"/>
      <c r="B22" s="210"/>
      <c r="C22" s="272"/>
      <c r="D22" s="210"/>
      <c r="E22" s="489"/>
      <c r="F22" s="157"/>
      <c r="G22" s="489"/>
      <c r="H22" s="244"/>
      <c r="I22" s="489"/>
      <c r="J22" s="210"/>
      <c r="K22" s="489"/>
      <c r="L22" s="157"/>
      <c r="M22" s="489"/>
      <c r="N22" s="210"/>
      <c r="O22" s="489"/>
      <c r="P22" s="210"/>
      <c r="Q22" s="33"/>
    </row>
    <row r="23" spans="1:17">
      <c r="A23" s="837"/>
      <c r="B23" s="210"/>
      <c r="C23" s="272"/>
      <c r="D23" s="210"/>
      <c r="E23" s="489"/>
      <c r="F23" s="157"/>
      <c r="G23" s="489"/>
      <c r="H23" s="244"/>
      <c r="I23" s="489"/>
      <c r="J23" s="210"/>
      <c r="K23" s="489"/>
      <c r="L23" s="157"/>
      <c r="M23" s="489"/>
      <c r="N23" s="210"/>
      <c r="O23" s="489"/>
      <c r="P23" s="210"/>
      <c r="Q23" s="33"/>
    </row>
  </sheetData>
  <mergeCells count="3">
    <mergeCell ref="A1:A23"/>
    <mergeCell ref="B3:B10"/>
    <mergeCell ref="B11:B20"/>
  </mergeCells>
  <phoneticPr fontId="30" type="noConversion"/>
  <hyperlinks>
    <hyperlink ref="N20" r:id="rId1" xr:uid="{00000000-0004-0000-0C00-000000000000}"/>
    <hyperlink ref="J20" r:id="rId2" xr:uid="{00000000-0004-0000-0C00-000001000000}"/>
    <hyperlink ref="P13" r:id="rId3" xr:uid="{00000000-0004-0000-0C00-000002000000}"/>
    <hyperlink ref="N14" r:id="rId4" display="https://web.archive.org/web/20140604000251/http://www.gwu.edu/~ieresgwu/assets/docs/demokratizatsiya%20archive/09-1_Grankin.PDF page 36" xr:uid="{00000000-0004-0000-0C00-000003000000}"/>
    <hyperlink ref="N15" r:id="rId5" display="https://web.archive.org/web/20140604000251/http://www.gwu.edu/~ieresgwu/assets/docs/demokratizatsiya%20archive/09-1_Grankin.PDF pages 36-37" xr:uid="{00000000-0004-0000-0C00-000004000000}"/>
  </hyperlinks>
  <pageMargins left="0.75" right="0.75" top="1" bottom="1" header="0.5" footer="0.5"/>
  <pageSetup orientation="portrait" horizontalDpi="4294967292" verticalDpi="4294967292"/>
  <drawing r:id="rId6"/>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77"/>
  <sheetViews>
    <sheetView zoomScale="69" zoomScaleNormal="85" zoomScalePageLayoutView="85" workbookViewId="0">
      <selection activeCell="J13" sqref="J13"/>
    </sheetView>
  </sheetViews>
  <sheetFormatPr baseColWidth="10" defaultColWidth="8.83203125" defaultRowHeight="15"/>
  <cols>
    <col min="2" max="2" width="14.5" customWidth="1"/>
    <col min="3" max="3" width="7.5" customWidth="1"/>
    <col min="4" max="5" width="7.5" style="178" customWidth="1"/>
    <col min="6" max="6" width="7.5" customWidth="1"/>
    <col min="7" max="7" width="7.1640625" customWidth="1"/>
    <col min="8" max="8" width="7" customWidth="1"/>
    <col min="9" max="9" width="74.1640625" style="66" customWidth="1"/>
    <col min="10" max="10" width="6.1640625" style="66" customWidth="1"/>
    <col min="11" max="12" width="5.6640625" customWidth="1"/>
    <col min="13" max="15" width="5.5" customWidth="1"/>
    <col min="16" max="16" width="5.1640625" customWidth="1"/>
    <col min="17" max="23" width="5.5" customWidth="1"/>
    <col min="24" max="24" width="5.6640625" customWidth="1"/>
    <col min="25" max="25" width="5.33203125" customWidth="1"/>
    <col min="26" max="27" width="5.6640625" customWidth="1"/>
    <col min="28" max="29" width="5.5" customWidth="1"/>
    <col min="30" max="31" width="5.6640625" customWidth="1"/>
    <col min="32" max="32" width="5.83203125" customWidth="1"/>
    <col min="33" max="33" width="6" customWidth="1"/>
    <col min="34" max="34" width="5.6640625" customWidth="1"/>
    <col min="35" max="35" width="7.33203125" customWidth="1"/>
  </cols>
  <sheetData>
    <row r="1" spans="1:35" ht="51" customHeight="1">
      <c r="A1" s="33"/>
      <c r="B1" s="1"/>
      <c r="C1" s="1"/>
      <c r="D1" s="2"/>
      <c r="E1" s="2"/>
      <c r="F1" s="2"/>
      <c r="G1" s="2"/>
      <c r="H1" s="2"/>
      <c r="I1" s="127"/>
      <c r="J1" s="127"/>
      <c r="K1" s="3"/>
      <c r="L1" s="3"/>
      <c r="M1" s="3"/>
      <c r="N1" s="3"/>
      <c r="O1" s="4"/>
      <c r="P1" s="4"/>
      <c r="Q1" s="4"/>
      <c r="R1" s="4"/>
      <c r="S1" s="12"/>
      <c r="T1" s="12"/>
      <c r="U1" s="12"/>
      <c r="V1" s="12"/>
      <c r="W1" s="12"/>
      <c r="X1" s="12"/>
      <c r="Y1" s="12"/>
      <c r="Z1" s="12"/>
      <c r="AA1" s="12"/>
      <c r="AB1" s="12"/>
      <c r="AC1" s="12"/>
      <c r="AD1" s="12"/>
      <c r="AE1" s="12"/>
      <c r="AF1" s="12"/>
      <c r="AG1" s="12"/>
      <c r="AH1" s="12"/>
      <c r="AI1" s="12"/>
    </row>
    <row r="2" spans="1:35" ht="61.5" customHeight="1">
      <c r="A2" s="33"/>
      <c r="B2" s="257" t="s">
        <v>29</v>
      </c>
      <c r="C2" s="258" t="s">
        <v>1582</v>
      </c>
      <c r="D2" s="258" t="s">
        <v>594</v>
      </c>
      <c r="E2" s="259" t="s">
        <v>595</v>
      </c>
      <c r="F2" s="259" t="s">
        <v>596</v>
      </c>
      <c r="G2" s="259" t="s">
        <v>1740</v>
      </c>
      <c r="H2" s="259" t="s">
        <v>598</v>
      </c>
      <c r="I2" s="37" t="s">
        <v>489</v>
      </c>
      <c r="J2" s="216" t="s">
        <v>1964</v>
      </c>
      <c r="K2" s="216" t="s">
        <v>847</v>
      </c>
      <c r="L2" s="216" t="s">
        <v>599</v>
      </c>
      <c r="M2" s="216" t="s">
        <v>600</v>
      </c>
      <c r="N2" s="96" t="s">
        <v>1960</v>
      </c>
      <c r="O2" s="96" t="s">
        <v>314</v>
      </c>
      <c r="P2" s="96" t="s">
        <v>31</v>
      </c>
      <c r="Q2" s="96" t="s">
        <v>32</v>
      </c>
      <c r="R2" s="97" t="s">
        <v>1961</v>
      </c>
      <c r="S2" s="97" t="s">
        <v>315</v>
      </c>
      <c r="T2" s="97" t="s">
        <v>319</v>
      </c>
      <c r="U2" s="97" t="s">
        <v>33</v>
      </c>
      <c r="V2" s="144" t="s">
        <v>1962</v>
      </c>
      <c r="W2" s="144" t="s">
        <v>1594</v>
      </c>
      <c r="X2" s="144" t="s">
        <v>316</v>
      </c>
      <c r="Y2" s="144" t="s">
        <v>320</v>
      </c>
      <c r="Z2" s="144" t="s">
        <v>34</v>
      </c>
      <c r="AA2" s="95" t="s">
        <v>1963</v>
      </c>
      <c r="AB2" s="95" t="s">
        <v>317</v>
      </c>
      <c r="AC2" s="95" t="s">
        <v>321</v>
      </c>
      <c r="AD2" s="95" t="s">
        <v>323</v>
      </c>
      <c r="AE2" s="98" t="s">
        <v>1957</v>
      </c>
      <c r="AF2" s="98" t="s">
        <v>318</v>
      </c>
      <c r="AG2" s="98" t="s">
        <v>322</v>
      </c>
      <c r="AH2" s="98" t="s">
        <v>324</v>
      </c>
      <c r="AI2" s="12"/>
    </row>
    <row r="3" spans="1:35" ht="15" customHeight="1">
      <c r="A3" s="33"/>
      <c r="B3" s="745" t="s">
        <v>601</v>
      </c>
      <c r="C3" s="185" t="s">
        <v>1583</v>
      </c>
      <c r="D3" s="844" t="s">
        <v>864</v>
      </c>
      <c r="E3" s="844" t="s">
        <v>864</v>
      </c>
      <c r="F3" s="844" t="s">
        <v>864</v>
      </c>
      <c r="G3" s="844" t="s">
        <v>864</v>
      </c>
      <c r="H3" s="175">
        <v>1</v>
      </c>
      <c r="I3" s="100" t="s">
        <v>909</v>
      </c>
      <c r="J3" s="488"/>
      <c r="K3" s="80">
        <v>0</v>
      </c>
      <c r="L3" s="80">
        <v>0</v>
      </c>
      <c r="M3" s="80">
        <v>0</v>
      </c>
      <c r="N3" s="80"/>
      <c r="O3" s="88">
        <v>1</v>
      </c>
      <c r="P3" s="88">
        <v>1</v>
      </c>
      <c r="Q3" s="88">
        <v>1</v>
      </c>
      <c r="R3" s="88"/>
      <c r="S3" s="88">
        <v>0</v>
      </c>
      <c r="T3" s="88">
        <v>0</v>
      </c>
      <c r="U3" s="88">
        <v>0</v>
      </c>
      <c r="V3" s="88"/>
      <c r="W3" s="88">
        <v>0.5</v>
      </c>
      <c r="X3" s="88">
        <v>0.5</v>
      </c>
      <c r="Y3" s="88">
        <v>0.5</v>
      </c>
      <c r="Z3" s="88">
        <v>0.5</v>
      </c>
      <c r="AA3" s="88"/>
      <c r="AB3" s="88">
        <v>0.5</v>
      </c>
      <c r="AC3" s="88">
        <v>0.5</v>
      </c>
      <c r="AD3" s="88">
        <v>0.5</v>
      </c>
      <c r="AE3" s="88"/>
      <c r="AF3" s="88">
        <v>1</v>
      </c>
      <c r="AG3" s="88">
        <v>1</v>
      </c>
      <c r="AH3" s="88">
        <v>1</v>
      </c>
      <c r="AI3" s="12"/>
    </row>
    <row r="4" spans="1:35" ht="15" customHeight="1">
      <c r="A4" s="33"/>
      <c r="B4" s="745"/>
      <c r="C4" s="185" t="s">
        <v>1584</v>
      </c>
      <c r="D4" s="845"/>
      <c r="E4" s="845"/>
      <c r="F4" s="845"/>
      <c r="G4" s="845"/>
      <c r="H4" s="175">
        <v>1</v>
      </c>
      <c r="I4" s="100" t="s">
        <v>910</v>
      </c>
      <c r="J4" s="488"/>
      <c r="K4" s="80">
        <v>0</v>
      </c>
      <c r="L4" s="80">
        <v>0</v>
      </c>
      <c r="M4" s="80">
        <v>0</v>
      </c>
      <c r="N4" s="80"/>
      <c r="O4" s="88">
        <v>1</v>
      </c>
      <c r="P4" s="88">
        <v>1</v>
      </c>
      <c r="Q4" s="88">
        <v>1</v>
      </c>
      <c r="R4" s="88"/>
      <c r="S4" s="88">
        <v>0</v>
      </c>
      <c r="T4" s="88">
        <v>0</v>
      </c>
      <c r="U4" s="88">
        <v>0</v>
      </c>
      <c r="V4" s="88"/>
      <c r="W4" s="88">
        <v>1</v>
      </c>
      <c r="X4" s="88">
        <v>1</v>
      </c>
      <c r="Y4" s="88">
        <v>1</v>
      </c>
      <c r="Z4" s="88">
        <v>1</v>
      </c>
      <c r="AA4" s="88"/>
      <c r="AB4" s="88">
        <v>0.5</v>
      </c>
      <c r="AC4" s="88">
        <v>0.5</v>
      </c>
      <c r="AD4" s="88">
        <v>0.5</v>
      </c>
      <c r="AE4" s="88"/>
      <c r="AF4" s="88">
        <v>1</v>
      </c>
      <c r="AG4" s="88">
        <v>1</v>
      </c>
      <c r="AH4" s="88">
        <v>1</v>
      </c>
      <c r="AI4" s="12"/>
    </row>
    <row r="5" spans="1:35" ht="15" customHeight="1">
      <c r="A5" s="33"/>
      <c r="B5" s="745"/>
      <c r="C5" s="185" t="s">
        <v>1585</v>
      </c>
      <c r="D5" s="845"/>
      <c r="E5" s="845"/>
      <c r="F5" s="845"/>
      <c r="G5" s="845"/>
      <c r="H5" s="175">
        <v>1</v>
      </c>
      <c r="I5" s="100" t="s">
        <v>911</v>
      </c>
      <c r="J5" s="488"/>
      <c r="K5" s="80">
        <v>0</v>
      </c>
      <c r="L5" s="80">
        <v>0</v>
      </c>
      <c r="M5" s="80">
        <v>0</v>
      </c>
      <c r="N5" s="80"/>
      <c r="O5" s="88">
        <v>1</v>
      </c>
      <c r="P5" s="88">
        <v>1</v>
      </c>
      <c r="Q5" s="88">
        <v>1</v>
      </c>
      <c r="R5" s="88"/>
      <c r="S5" s="88">
        <v>0</v>
      </c>
      <c r="T5" s="88">
        <v>0</v>
      </c>
      <c r="U5" s="88">
        <v>0</v>
      </c>
      <c r="V5" s="88"/>
      <c r="W5" s="88">
        <v>0</v>
      </c>
      <c r="X5" s="88">
        <v>0</v>
      </c>
      <c r="Y5" s="88">
        <v>0</v>
      </c>
      <c r="Z5" s="88">
        <v>0</v>
      </c>
      <c r="AA5" s="88"/>
      <c r="AB5" s="88">
        <v>0</v>
      </c>
      <c r="AC5" s="88">
        <v>0</v>
      </c>
      <c r="AD5" s="88">
        <v>0</v>
      </c>
      <c r="AE5" s="88"/>
      <c r="AF5" s="88">
        <v>1</v>
      </c>
      <c r="AG5" s="88">
        <v>1</v>
      </c>
      <c r="AH5" s="88">
        <v>1</v>
      </c>
      <c r="AI5" s="12"/>
    </row>
    <row r="6" spans="1:35" ht="15" customHeight="1">
      <c r="A6" s="33"/>
      <c r="B6" s="745"/>
      <c r="C6" s="185" t="s">
        <v>1586</v>
      </c>
      <c r="D6" s="845"/>
      <c r="E6" s="845"/>
      <c r="F6" s="845"/>
      <c r="G6" s="845"/>
      <c r="H6" s="175">
        <v>1</v>
      </c>
      <c r="I6" s="100" t="s">
        <v>602</v>
      </c>
      <c r="J6" s="488"/>
      <c r="K6" s="80">
        <v>0</v>
      </c>
      <c r="L6" s="80">
        <v>0</v>
      </c>
      <c r="M6" s="80">
        <v>0</v>
      </c>
      <c r="N6" s="80"/>
      <c r="O6" s="88">
        <v>1</v>
      </c>
      <c r="P6" s="88">
        <v>1</v>
      </c>
      <c r="Q6" s="88">
        <v>1</v>
      </c>
      <c r="R6" s="88"/>
      <c r="S6" s="88">
        <v>0</v>
      </c>
      <c r="T6" s="88">
        <v>0</v>
      </c>
      <c r="U6" s="88">
        <v>0</v>
      </c>
      <c r="V6" s="88"/>
      <c r="W6" s="88">
        <v>0</v>
      </c>
      <c r="X6" s="88">
        <v>0</v>
      </c>
      <c r="Y6" s="88">
        <v>0</v>
      </c>
      <c r="Z6" s="88">
        <v>0</v>
      </c>
      <c r="AA6" s="88"/>
      <c r="AB6" s="88">
        <v>0</v>
      </c>
      <c r="AC6" s="88">
        <v>0</v>
      </c>
      <c r="AD6" s="88">
        <v>0</v>
      </c>
      <c r="AE6" s="88"/>
      <c r="AF6" s="88">
        <v>1</v>
      </c>
      <c r="AG6" s="88">
        <v>1</v>
      </c>
      <c r="AH6" s="88">
        <v>1</v>
      </c>
      <c r="AI6" s="12"/>
    </row>
    <row r="7" spans="1:35" ht="15" customHeight="1">
      <c r="A7" s="33"/>
      <c r="B7" s="745"/>
      <c r="C7" s="185" t="s">
        <v>1587</v>
      </c>
      <c r="D7" s="845"/>
      <c r="E7" s="845"/>
      <c r="F7" s="845"/>
      <c r="G7" s="845"/>
      <c r="H7" s="175">
        <v>1</v>
      </c>
      <c r="I7" s="100" t="s">
        <v>603</v>
      </c>
      <c r="J7" s="488"/>
      <c r="K7" s="80">
        <v>0</v>
      </c>
      <c r="L7" s="80">
        <v>0</v>
      </c>
      <c r="M7" s="80">
        <v>0</v>
      </c>
      <c r="N7" s="80"/>
      <c r="O7" s="88">
        <v>1</v>
      </c>
      <c r="P7" s="88">
        <v>1</v>
      </c>
      <c r="Q7" s="88">
        <v>1</v>
      </c>
      <c r="R7" s="88"/>
      <c r="S7" s="88">
        <v>1</v>
      </c>
      <c r="T7" s="88">
        <v>1</v>
      </c>
      <c r="U7" s="88">
        <v>1</v>
      </c>
      <c r="V7" s="88"/>
      <c r="W7" s="88">
        <v>0</v>
      </c>
      <c r="X7" s="88">
        <v>0</v>
      </c>
      <c r="Y7" s="88">
        <v>0</v>
      </c>
      <c r="Z7" s="88">
        <v>0</v>
      </c>
      <c r="AA7" s="88"/>
      <c r="AB7" s="88">
        <v>0</v>
      </c>
      <c r="AC7" s="88">
        <v>0</v>
      </c>
      <c r="AD7" s="88">
        <v>0</v>
      </c>
      <c r="AE7" s="88"/>
      <c r="AF7" s="88">
        <v>1</v>
      </c>
      <c r="AG7" s="88">
        <v>1</v>
      </c>
      <c r="AH7" s="88">
        <v>1</v>
      </c>
      <c r="AI7" s="12"/>
    </row>
    <row r="8" spans="1:35" ht="15" customHeight="1">
      <c r="A8" s="33"/>
      <c r="B8" s="745"/>
      <c r="C8" s="185" t="s">
        <v>1588</v>
      </c>
      <c r="D8" s="845"/>
      <c r="E8" s="845"/>
      <c r="F8" s="845"/>
      <c r="G8" s="845"/>
      <c r="H8" s="175">
        <v>1</v>
      </c>
      <c r="I8" s="100" t="s">
        <v>604</v>
      </c>
      <c r="J8" s="488"/>
      <c r="K8" s="80">
        <v>0</v>
      </c>
      <c r="L8" s="80">
        <v>0</v>
      </c>
      <c r="M8" s="80">
        <v>0</v>
      </c>
      <c r="N8" s="80"/>
      <c r="O8" s="88">
        <v>0.5</v>
      </c>
      <c r="P8" s="88">
        <v>0.5</v>
      </c>
      <c r="Q8" s="88">
        <v>0.5</v>
      </c>
      <c r="R8" s="88"/>
      <c r="S8" s="88">
        <v>1</v>
      </c>
      <c r="T8" s="88">
        <v>1</v>
      </c>
      <c r="U8" s="88">
        <v>1</v>
      </c>
      <c r="V8" s="88"/>
      <c r="W8" s="88">
        <v>0.5</v>
      </c>
      <c r="X8" s="88">
        <v>0.5</v>
      </c>
      <c r="Y8" s="88">
        <v>0.5</v>
      </c>
      <c r="Z8" s="88">
        <v>0.5</v>
      </c>
      <c r="AA8" s="88"/>
      <c r="AB8" s="88">
        <v>0.5</v>
      </c>
      <c r="AC8" s="88">
        <v>0.5</v>
      </c>
      <c r="AD8" s="88">
        <v>0.5</v>
      </c>
      <c r="AE8" s="88"/>
      <c r="AF8" s="88">
        <v>0.5</v>
      </c>
      <c r="AG8" s="88">
        <v>0.5</v>
      </c>
      <c r="AH8" s="88">
        <v>0.5</v>
      </c>
      <c r="AI8" s="12"/>
    </row>
    <row r="9" spans="1:35" ht="15" customHeight="1">
      <c r="A9" s="33"/>
      <c r="B9" s="745"/>
      <c r="C9" s="185" t="s">
        <v>1589</v>
      </c>
      <c r="D9" s="845"/>
      <c r="E9" s="845"/>
      <c r="F9" s="845"/>
      <c r="G9" s="845"/>
      <c r="H9" s="175">
        <v>1</v>
      </c>
      <c r="I9" s="100" t="s">
        <v>605</v>
      </c>
      <c r="J9" s="488"/>
      <c r="K9" s="80">
        <v>0</v>
      </c>
      <c r="L9" s="80">
        <v>0</v>
      </c>
      <c r="M9" s="80">
        <v>0</v>
      </c>
      <c r="N9" s="80"/>
      <c r="O9" s="88">
        <v>1</v>
      </c>
      <c r="P9" s="88">
        <v>1</v>
      </c>
      <c r="Q9" s="88">
        <v>1</v>
      </c>
      <c r="R9" s="88"/>
      <c r="S9" s="88">
        <v>0.5</v>
      </c>
      <c r="T9" s="88">
        <v>0.5</v>
      </c>
      <c r="U9" s="88">
        <v>0.5</v>
      </c>
      <c r="V9" s="88"/>
      <c r="W9" s="88">
        <v>1</v>
      </c>
      <c r="X9" s="88">
        <v>1</v>
      </c>
      <c r="Y9" s="88">
        <v>1</v>
      </c>
      <c r="Z9" s="88">
        <v>1</v>
      </c>
      <c r="AA9" s="88"/>
      <c r="AB9" s="88">
        <v>0.5</v>
      </c>
      <c r="AC9" s="88">
        <v>0.5</v>
      </c>
      <c r="AD9" s="88">
        <v>0.5</v>
      </c>
      <c r="AE9" s="88"/>
      <c r="AF9" s="88">
        <v>1</v>
      </c>
      <c r="AG9" s="88">
        <v>1</v>
      </c>
      <c r="AH9" s="88">
        <v>1</v>
      </c>
      <c r="AI9" s="12"/>
    </row>
    <row r="10" spans="1:35" ht="15" customHeight="1">
      <c r="A10" s="33"/>
      <c r="B10" s="745"/>
      <c r="C10" s="185" t="s">
        <v>1590</v>
      </c>
      <c r="D10" s="845"/>
      <c r="E10" s="845"/>
      <c r="F10" s="845"/>
      <c r="G10" s="845"/>
      <c r="H10" s="175">
        <v>1</v>
      </c>
      <c r="I10" s="100" t="s">
        <v>606</v>
      </c>
      <c r="J10" s="488"/>
      <c r="K10" s="80">
        <v>0</v>
      </c>
      <c r="L10" s="80">
        <v>0</v>
      </c>
      <c r="M10" s="80">
        <v>0</v>
      </c>
      <c r="N10" s="80"/>
      <c r="O10" s="88">
        <v>0.5</v>
      </c>
      <c r="P10" s="88">
        <v>0.5</v>
      </c>
      <c r="Q10" s="88">
        <v>0.5</v>
      </c>
      <c r="R10" s="88"/>
      <c r="S10" s="88">
        <v>0.5</v>
      </c>
      <c r="T10" s="88">
        <v>0.5</v>
      </c>
      <c r="U10" s="88">
        <v>0.5</v>
      </c>
      <c r="V10" s="88"/>
      <c r="W10" s="88">
        <v>1</v>
      </c>
      <c r="X10" s="88">
        <v>1</v>
      </c>
      <c r="Y10" s="88">
        <v>1</v>
      </c>
      <c r="Z10" s="88">
        <v>1</v>
      </c>
      <c r="AA10" s="88"/>
      <c r="AB10" s="88">
        <v>0.5</v>
      </c>
      <c r="AC10" s="88">
        <v>0.5</v>
      </c>
      <c r="AD10" s="88">
        <v>0.5</v>
      </c>
      <c r="AE10" s="88"/>
      <c r="AF10" s="88">
        <v>1</v>
      </c>
      <c r="AG10" s="88">
        <v>1</v>
      </c>
      <c r="AH10" s="88">
        <v>1</v>
      </c>
      <c r="AI10" s="12"/>
    </row>
    <row r="11" spans="1:35" ht="15" customHeight="1">
      <c r="A11" s="33"/>
      <c r="B11" s="745"/>
      <c r="C11" s="185" t="s">
        <v>1591</v>
      </c>
      <c r="D11" s="846"/>
      <c r="E11" s="846"/>
      <c r="F11" s="846"/>
      <c r="G11" s="846"/>
      <c r="H11" s="175">
        <v>1</v>
      </c>
      <c r="I11" s="100" t="s">
        <v>607</v>
      </c>
      <c r="J11" s="488"/>
      <c r="K11" s="80">
        <v>0</v>
      </c>
      <c r="L11" s="80">
        <v>0</v>
      </c>
      <c r="M11" s="80">
        <v>0</v>
      </c>
      <c r="N11" s="80"/>
      <c r="O11" s="88">
        <v>1</v>
      </c>
      <c r="P11" s="88">
        <v>1</v>
      </c>
      <c r="Q11" s="88">
        <v>1</v>
      </c>
      <c r="R11" s="88"/>
      <c r="S11" s="88">
        <v>1</v>
      </c>
      <c r="T11" s="88">
        <v>0</v>
      </c>
      <c r="U11" s="88">
        <v>0</v>
      </c>
      <c r="V11" s="88"/>
      <c r="W11" s="88">
        <v>0</v>
      </c>
      <c r="X11" s="88">
        <v>0</v>
      </c>
      <c r="Y11" s="88">
        <v>0</v>
      </c>
      <c r="Z11" s="88">
        <v>0</v>
      </c>
      <c r="AA11" s="88"/>
      <c r="AB11" s="88">
        <v>0</v>
      </c>
      <c r="AC11" s="88">
        <v>0</v>
      </c>
      <c r="AD11" s="88">
        <v>0</v>
      </c>
      <c r="AE11" s="88"/>
      <c r="AF11" s="88">
        <v>1</v>
      </c>
      <c r="AG11" s="88">
        <v>1</v>
      </c>
      <c r="AH11" s="88">
        <v>1</v>
      </c>
      <c r="AI11" s="12"/>
    </row>
    <row r="12" spans="1:35" ht="15" customHeight="1">
      <c r="A12" s="33"/>
      <c r="B12" s="841" t="s">
        <v>1747</v>
      </c>
      <c r="C12" s="338">
        <v>1</v>
      </c>
      <c r="D12" s="334">
        <v>1</v>
      </c>
      <c r="E12" s="334">
        <v>2</v>
      </c>
      <c r="F12" s="334">
        <v>2</v>
      </c>
      <c r="G12" s="334">
        <v>0.49283667599999997</v>
      </c>
      <c r="H12" s="334">
        <f>(F12/206)*44</f>
        <v>0.42718446601941745</v>
      </c>
      <c r="I12" s="100" t="s">
        <v>608</v>
      </c>
      <c r="J12" s="488"/>
      <c r="K12" s="80">
        <f>(0.3099/44)*H12</f>
        <v>3.0087378640776697E-3</v>
      </c>
      <c r="L12" s="80">
        <f>(0.1024/43)*G12</f>
        <v>1.1736389679627905E-3</v>
      </c>
      <c r="M12" s="80">
        <f>(1.1169/43)*G12</f>
        <v>1.2801146126148836E-2</v>
      </c>
      <c r="N12" s="80"/>
      <c r="O12" s="80">
        <f>(44/44)*H12</f>
        <v>0.42718446601941745</v>
      </c>
      <c r="P12" s="80">
        <f>(41.98/43)*G12</f>
        <v>0.48114613159255809</v>
      </c>
      <c r="Q12" s="80">
        <f>(41.79/43)*G12</f>
        <v>0.47896848116372093</v>
      </c>
      <c r="R12" s="80"/>
      <c r="S12" s="80">
        <f>(1.8592/44)*H12</f>
        <v>1.8050485436893204E-2</v>
      </c>
      <c r="T12" s="88">
        <f>(8.326/43)*G12</f>
        <v>9.5426934055255819E-2</v>
      </c>
      <c r="U12" s="88">
        <f>(11.54/43)*G12</f>
        <v>0.13226361025674419</v>
      </c>
      <c r="V12" s="488"/>
      <c r="W12" s="80">
        <f>(40.07/44)*H12</f>
        <v>0.3890291262135922</v>
      </c>
      <c r="X12" s="80">
        <f>(187.62/44)*H12</f>
        <v>1.8215533980582526</v>
      </c>
      <c r="Y12" s="88">
        <f>(37.54/43)*G12</f>
        <v>0.43025787946604649</v>
      </c>
      <c r="Z12" s="88">
        <f>(37.17/43)*G12</f>
        <v>0.42601719178883718</v>
      </c>
      <c r="AA12" s="488"/>
      <c r="AB12" s="80">
        <f>(23.55/44)*H12</f>
        <v>0.22864077669902913</v>
      </c>
      <c r="AC12" s="88">
        <f>(30.76/43)*G12</f>
        <v>0.35255014311069766</v>
      </c>
      <c r="AD12" s="88">
        <f>(20.33/43)*G12</f>
        <v>0.23300859588558137</v>
      </c>
      <c r="AE12" s="488"/>
      <c r="AF12" s="80">
        <f>(39.66/44)*H12</f>
        <v>0.38504854368932034</v>
      </c>
      <c r="AG12" s="88">
        <f>(40.23/43)*G12</f>
        <v>0.46108882501116272</v>
      </c>
      <c r="AH12" s="88">
        <f>(41.51/43)*G12</f>
        <v>0.47575931211069766</v>
      </c>
      <c r="AI12" s="12"/>
    </row>
    <row r="13" spans="1:35" ht="15" customHeight="1">
      <c r="A13" s="33"/>
      <c r="B13" s="842"/>
      <c r="C13" s="338">
        <f>C12+1</f>
        <v>2</v>
      </c>
      <c r="D13" s="334">
        <v>2</v>
      </c>
      <c r="E13" s="334">
        <v>3</v>
      </c>
      <c r="F13" s="334">
        <v>3</v>
      </c>
      <c r="G13" s="334">
        <v>0.73925501400000004</v>
      </c>
      <c r="H13" s="334">
        <f t="shared" ref="H13:H56" si="0">(F13/206)*44</f>
        <v>0.64077669902912626</v>
      </c>
      <c r="I13" s="100" t="s">
        <v>609</v>
      </c>
      <c r="J13" s="488"/>
      <c r="K13" s="80">
        <f t="shared" ref="K13:K56" si="1">(0.3099/44)*H13</f>
        <v>4.5131067961165054E-3</v>
      </c>
      <c r="L13" s="80">
        <f t="shared" ref="L13:L70" si="2">(0.1024/43)*G13</f>
        <v>1.7604584519441862E-3</v>
      </c>
      <c r="M13" s="80">
        <f t="shared" ref="M13:M70" si="3">(1.1169/43)*G13</f>
        <v>1.9201719189223258E-2</v>
      </c>
      <c r="N13" s="80"/>
      <c r="O13" s="80">
        <f t="shared" ref="O13:O56" si="4">(44/44)*H13</f>
        <v>0.64077669902912626</v>
      </c>
      <c r="P13" s="80">
        <f t="shared" ref="P13:P56" si="5">(41.98/43)*G13</f>
        <v>0.72171919738883727</v>
      </c>
      <c r="Q13" s="80">
        <f t="shared" ref="Q13:Q56" si="6">(41.79/43)*G13</f>
        <v>0.7184527217455815</v>
      </c>
      <c r="R13" s="80"/>
      <c r="S13" s="80">
        <f t="shared" ref="S13:S56" si="7">(1.8592/44)*H13</f>
        <v>2.7075728155339807E-2</v>
      </c>
      <c r="T13" s="88">
        <f t="shared" ref="T13:T56" si="8">(8.326/43)*G13</f>
        <v>0.14314040108288373</v>
      </c>
      <c r="U13" s="88">
        <f t="shared" ref="U13:U56" si="9">(11.54/43)*G13</f>
        <v>0.19839541538511629</v>
      </c>
      <c r="V13" s="488"/>
      <c r="W13" s="80">
        <f t="shared" ref="W13:W56" si="10">(40.07/44)*H13</f>
        <v>0.58354368932038836</v>
      </c>
      <c r="X13" s="80">
        <f t="shared" ref="X13:X56" si="11">(187.62/44)*H13</f>
        <v>2.7323300970873792</v>
      </c>
      <c r="Y13" s="88">
        <f t="shared" ref="Y13:Y56" si="12">(37.54/43)*G13</f>
        <v>0.64538681919906982</v>
      </c>
      <c r="Z13" s="88">
        <f t="shared" ref="Z13:Z56" si="13">(37.17/43)*G13</f>
        <v>0.63902578768325591</v>
      </c>
      <c r="AA13" s="488"/>
      <c r="AB13" s="80">
        <f t="shared" ref="AB13:AB56" si="14">(23.55/44)*H13</f>
        <v>0.34296116504854374</v>
      </c>
      <c r="AC13" s="88">
        <f t="shared" ref="AC13:AC56" si="15">(30.76/43)*G13</f>
        <v>0.52882521466604648</v>
      </c>
      <c r="AD13" s="88">
        <f t="shared" ref="AD13:AD56" si="16">(20.33/43)*G13</f>
        <v>0.34951289382837208</v>
      </c>
      <c r="AE13" s="488"/>
      <c r="AF13" s="80">
        <f t="shared" ref="AF13:AF56" si="17">(39.66/44)*H13</f>
        <v>0.57757281553398054</v>
      </c>
      <c r="AG13" s="88">
        <f t="shared" ref="AG13:AG56" si="18">(40.23/43)*G13</f>
        <v>0.6916332375167441</v>
      </c>
      <c r="AH13" s="88">
        <f t="shared" ref="AH13:AH56" si="19">(41.51/43)*G13</f>
        <v>0.71363896816604655</v>
      </c>
      <c r="AI13" s="12"/>
    </row>
    <row r="14" spans="1:35" ht="15" customHeight="1">
      <c r="A14" s="33"/>
      <c r="B14" s="842"/>
      <c r="C14" s="338">
        <f t="shared" ref="C14:C56" si="20">C13+1</f>
        <v>3</v>
      </c>
      <c r="D14" s="334">
        <v>4</v>
      </c>
      <c r="E14" s="334">
        <v>2</v>
      </c>
      <c r="F14" s="334">
        <v>2</v>
      </c>
      <c r="G14" s="334">
        <v>0.49283667599999997</v>
      </c>
      <c r="H14" s="334">
        <f t="shared" si="0"/>
        <v>0.42718446601941745</v>
      </c>
      <c r="I14" s="100" t="s">
        <v>610</v>
      </c>
      <c r="J14" s="488"/>
      <c r="K14" s="80">
        <f t="shared" si="1"/>
        <v>3.0087378640776697E-3</v>
      </c>
      <c r="L14" s="80">
        <f t="shared" si="2"/>
        <v>1.1736389679627905E-3</v>
      </c>
      <c r="M14" s="80">
        <f t="shared" si="3"/>
        <v>1.2801146126148836E-2</v>
      </c>
      <c r="N14" s="80"/>
      <c r="O14" s="80">
        <f t="shared" si="4"/>
        <v>0.42718446601941745</v>
      </c>
      <c r="P14" s="80">
        <f t="shared" si="5"/>
        <v>0.48114613159255809</v>
      </c>
      <c r="Q14" s="80">
        <f t="shared" si="6"/>
        <v>0.47896848116372093</v>
      </c>
      <c r="R14" s="80"/>
      <c r="S14" s="80">
        <f t="shared" si="7"/>
        <v>1.8050485436893204E-2</v>
      </c>
      <c r="T14" s="88">
        <f t="shared" si="8"/>
        <v>9.5426934055255819E-2</v>
      </c>
      <c r="U14" s="88">
        <f t="shared" si="9"/>
        <v>0.13226361025674419</v>
      </c>
      <c r="V14" s="488"/>
      <c r="W14" s="80">
        <f t="shared" si="10"/>
        <v>0.3890291262135922</v>
      </c>
      <c r="X14" s="80">
        <f t="shared" si="11"/>
        <v>1.8215533980582526</v>
      </c>
      <c r="Y14" s="88">
        <f t="shared" si="12"/>
        <v>0.43025787946604649</v>
      </c>
      <c r="Z14" s="88">
        <f t="shared" si="13"/>
        <v>0.42601719178883718</v>
      </c>
      <c r="AA14" s="488"/>
      <c r="AB14" s="80">
        <f t="shared" si="14"/>
        <v>0.22864077669902913</v>
      </c>
      <c r="AC14" s="88">
        <f t="shared" si="15"/>
        <v>0.35255014311069766</v>
      </c>
      <c r="AD14" s="88">
        <f t="shared" si="16"/>
        <v>0.23300859588558137</v>
      </c>
      <c r="AE14" s="488"/>
      <c r="AF14" s="80">
        <f t="shared" si="17"/>
        <v>0.38504854368932034</v>
      </c>
      <c r="AG14" s="88">
        <f t="shared" si="18"/>
        <v>0.46108882501116272</v>
      </c>
      <c r="AH14" s="88">
        <f t="shared" si="19"/>
        <v>0.47575931211069766</v>
      </c>
      <c r="AI14" s="12"/>
    </row>
    <row r="15" spans="1:35" ht="15" customHeight="1">
      <c r="A15" s="33"/>
      <c r="B15" s="842"/>
      <c r="C15" s="338">
        <f t="shared" si="20"/>
        <v>4</v>
      </c>
      <c r="D15" s="334">
        <v>6</v>
      </c>
      <c r="E15" s="334">
        <v>2</v>
      </c>
      <c r="F15" s="334">
        <v>2</v>
      </c>
      <c r="G15" s="334">
        <v>0.49283667599999997</v>
      </c>
      <c r="H15" s="334">
        <f t="shared" si="0"/>
        <v>0.42718446601941745</v>
      </c>
      <c r="I15" s="100" t="s">
        <v>611</v>
      </c>
      <c r="J15" s="488"/>
      <c r="K15" s="80">
        <f t="shared" si="1"/>
        <v>3.0087378640776697E-3</v>
      </c>
      <c r="L15" s="80">
        <f t="shared" si="2"/>
        <v>1.1736389679627905E-3</v>
      </c>
      <c r="M15" s="80">
        <f t="shared" si="3"/>
        <v>1.2801146126148836E-2</v>
      </c>
      <c r="N15" s="80"/>
      <c r="O15" s="80">
        <f t="shared" si="4"/>
        <v>0.42718446601941745</v>
      </c>
      <c r="P15" s="80">
        <f t="shared" si="5"/>
        <v>0.48114613159255809</v>
      </c>
      <c r="Q15" s="80">
        <f t="shared" si="6"/>
        <v>0.47896848116372093</v>
      </c>
      <c r="R15" s="80"/>
      <c r="S15" s="80">
        <f t="shared" si="7"/>
        <v>1.8050485436893204E-2</v>
      </c>
      <c r="T15" s="88">
        <f t="shared" si="8"/>
        <v>9.5426934055255819E-2</v>
      </c>
      <c r="U15" s="88">
        <f t="shared" si="9"/>
        <v>0.13226361025674419</v>
      </c>
      <c r="V15" s="488"/>
      <c r="W15" s="80">
        <f t="shared" si="10"/>
        <v>0.3890291262135922</v>
      </c>
      <c r="X15" s="80">
        <f t="shared" si="11"/>
        <v>1.8215533980582526</v>
      </c>
      <c r="Y15" s="88">
        <f t="shared" si="12"/>
        <v>0.43025787946604649</v>
      </c>
      <c r="Z15" s="88">
        <f t="shared" si="13"/>
        <v>0.42601719178883718</v>
      </c>
      <c r="AA15" s="488"/>
      <c r="AB15" s="80">
        <f t="shared" si="14"/>
        <v>0.22864077669902913</v>
      </c>
      <c r="AC15" s="88">
        <f t="shared" si="15"/>
        <v>0.35255014311069766</v>
      </c>
      <c r="AD15" s="88">
        <f t="shared" si="16"/>
        <v>0.23300859588558137</v>
      </c>
      <c r="AE15" s="488"/>
      <c r="AF15" s="80">
        <f t="shared" si="17"/>
        <v>0.38504854368932034</v>
      </c>
      <c r="AG15" s="88">
        <f t="shared" si="18"/>
        <v>0.46108882501116272</v>
      </c>
      <c r="AH15" s="88">
        <f t="shared" si="19"/>
        <v>0.47575931211069766</v>
      </c>
      <c r="AI15" s="12"/>
    </row>
    <row r="16" spans="1:35" ht="15" customHeight="1">
      <c r="A16" s="33"/>
      <c r="B16" s="842"/>
      <c r="C16" s="338">
        <f t="shared" si="20"/>
        <v>5</v>
      </c>
      <c r="D16" s="334"/>
      <c r="E16" s="334"/>
      <c r="F16" s="334">
        <v>1</v>
      </c>
      <c r="G16" s="334"/>
      <c r="H16" s="334">
        <f t="shared" si="0"/>
        <v>0.21359223300970873</v>
      </c>
      <c r="I16" s="100" t="s">
        <v>612</v>
      </c>
      <c r="J16" s="488"/>
      <c r="K16" s="80">
        <f t="shared" si="1"/>
        <v>1.5043689320388349E-3</v>
      </c>
      <c r="L16" s="80">
        <f t="shared" si="2"/>
        <v>0</v>
      </c>
      <c r="M16" s="80">
        <f t="shared" si="3"/>
        <v>0</v>
      </c>
      <c r="N16" s="80"/>
      <c r="O16" s="80">
        <f t="shared" si="4"/>
        <v>0.21359223300970873</v>
      </c>
      <c r="P16" s="80">
        <f t="shared" si="5"/>
        <v>0</v>
      </c>
      <c r="Q16" s="80">
        <f t="shared" si="6"/>
        <v>0</v>
      </c>
      <c r="R16" s="80"/>
      <c r="S16" s="80">
        <f t="shared" si="7"/>
        <v>9.0252427184466019E-3</v>
      </c>
      <c r="T16" s="88">
        <f t="shared" si="8"/>
        <v>0</v>
      </c>
      <c r="U16" s="88">
        <f t="shared" si="9"/>
        <v>0</v>
      </c>
      <c r="V16" s="488"/>
      <c r="W16" s="80">
        <f t="shared" si="10"/>
        <v>0.1945145631067961</v>
      </c>
      <c r="X16" s="80">
        <f t="shared" si="11"/>
        <v>0.91077669902912628</v>
      </c>
      <c r="Y16" s="88">
        <f t="shared" si="12"/>
        <v>0</v>
      </c>
      <c r="Z16" s="88">
        <f t="shared" si="13"/>
        <v>0</v>
      </c>
      <c r="AA16" s="488"/>
      <c r="AB16" s="80">
        <f t="shared" si="14"/>
        <v>0.11432038834951457</v>
      </c>
      <c r="AC16" s="88">
        <f t="shared" si="15"/>
        <v>0</v>
      </c>
      <c r="AD16" s="88">
        <f t="shared" si="16"/>
        <v>0</v>
      </c>
      <c r="AE16" s="488"/>
      <c r="AF16" s="80">
        <f t="shared" si="17"/>
        <v>0.19252427184466017</v>
      </c>
      <c r="AG16" s="88">
        <f t="shared" si="18"/>
        <v>0</v>
      </c>
      <c r="AH16" s="88">
        <f t="shared" si="19"/>
        <v>0</v>
      </c>
      <c r="AI16" s="12"/>
    </row>
    <row r="17" spans="1:35" ht="15" customHeight="1">
      <c r="A17" s="33"/>
      <c r="B17" s="842"/>
      <c r="C17" s="338">
        <f t="shared" si="20"/>
        <v>6</v>
      </c>
      <c r="D17" s="334">
        <v>17</v>
      </c>
      <c r="E17" s="334">
        <v>1</v>
      </c>
      <c r="F17" s="334">
        <v>1</v>
      </c>
      <c r="G17" s="334">
        <v>0.24641833799999999</v>
      </c>
      <c r="H17" s="334">
        <f t="shared" si="0"/>
        <v>0.21359223300970873</v>
      </c>
      <c r="I17" s="100" t="s">
        <v>613</v>
      </c>
      <c r="J17" s="488"/>
      <c r="K17" s="80">
        <f t="shared" si="1"/>
        <v>1.5043689320388349E-3</v>
      </c>
      <c r="L17" s="80">
        <f t="shared" si="2"/>
        <v>5.8681948398139525E-4</v>
      </c>
      <c r="M17" s="80">
        <f t="shared" si="3"/>
        <v>6.4005730630744178E-3</v>
      </c>
      <c r="N17" s="80"/>
      <c r="O17" s="80">
        <f t="shared" si="4"/>
        <v>0.21359223300970873</v>
      </c>
      <c r="P17" s="80">
        <f t="shared" si="5"/>
        <v>0.24057306579627905</v>
      </c>
      <c r="Q17" s="80">
        <f t="shared" si="6"/>
        <v>0.23948424058186046</v>
      </c>
      <c r="R17" s="80"/>
      <c r="S17" s="80">
        <f t="shared" si="7"/>
        <v>9.0252427184466019E-3</v>
      </c>
      <c r="T17" s="88">
        <f t="shared" si="8"/>
        <v>4.7713467027627909E-2</v>
      </c>
      <c r="U17" s="88">
        <f t="shared" si="9"/>
        <v>6.6131805128372093E-2</v>
      </c>
      <c r="V17" s="488"/>
      <c r="W17" s="80">
        <f t="shared" si="10"/>
        <v>0.1945145631067961</v>
      </c>
      <c r="X17" s="80">
        <f t="shared" si="11"/>
        <v>0.91077669902912628</v>
      </c>
      <c r="Y17" s="88">
        <f t="shared" si="12"/>
        <v>0.21512893973302324</v>
      </c>
      <c r="Z17" s="88">
        <f t="shared" si="13"/>
        <v>0.21300859589441859</v>
      </c>
      <c r="AA17" s="488"/>
      <c r="AB17" s="80">
        <f t="shared" si="14"/>
        <v>0.11432038834951457</v>
      </c>
      <c r="AC17" s="88">
        <f t="shared" si="15"/>
        <v>0.17627507155534883</v>
      </c>
      <c r="AD17" s="88">
        <f t="shared" si="16"/>
        <v>0.11650429794279069</v>
      </c>
      <c r="AE17" s="488"/>
      <c r="AF17" s="80">
        <f t="shared" si="17"/>
        <v>0.19252427184466017</v>
      </c>
      <c r="AG17" s="88">
        <f t="shared" si="18"/>
        <v>0.23054441250558136</v>
      </c>
      <c r="AH17" s="88">
        <f t="shared" si="19"/>
        <v>0.23787965605534883</v>
      </c>
      <c r="AI17" s="12"/>
    </row>
    <row r="18" spans="1:35" ht="15" customHeight="1">
      <c r="A18" s="33"/>
      <c r="B18" s="842"/>
      <c r="C18" s="338">
        <f t="shared" si="20"/>
        <v>7</v>
      </c>
      <c r="D18" s="334">
        <v>7</v>
      </c>
      <c r="E18" s="334">
        <v>10</v>
      </c>
      <c r="F18" s="334">
        <v>10</v>
      </c>
      <c r="G18" s="334">
        <v>2.4641833809999998</v>
      </c>
      <c r="H18" s="334">
        <f t="shared" si="0"/>
        <v>2.1359223300970873</v>
      </c>
      <c r="I18" s="100" t="s">
        <v>614</v>
      </c>
      <c r="J18" s="488"/>
      <c r="K18" s="80">
        <f t="shared" si="1"/>
        <v>1.5043689320388349E-2</v>
      </c>
      <c r="L18" s="80">
        <f t="shared" si="2"/>
        <v>5.8681948421953484E-3</v>
      </c>
      <c r="M18" s="80">
        <f t="shared" si="3"/>
        <v>6.4005730656718593E-2</v>
      </c>
      <c r="N18" s="80"/>
      <c r="O18" s="80">
        <f t="shared" si="4"/>
        <v>2.1359223300970873</v>
      </c>
      <c r="P18" s="80">
        <f t="shared" si="5"/>
        <v>2.4057306589390697</v>
      </c>
      <c r="Q18" s="80">
        <f t="shared" si="6"/>
        <v>2.394842406790465</v>
      </c>
      <c r="R18" s="80"/>
      <c r="S18" s="80">
        <f t="shared" si="7"/>
        <v>9.0252427184466022E-2</v>
      </c>
      <c r="T18" s="88">
        <f t="shared" si="8"/>
        <v>0.47713467046990699</v>
      </c>
      <c r="U18" s="88">
        <f t="shared" si="9"/>
        <v>0.661318051552093</v>
      </c>
      <c r="V18" s="488"/>
      <c r="W18" s="80">
        <f t="shared" si="10"/>
        <v>1.9451456310679611</v>
      </c>
      <c r="X18" s="80">
        <f t="shared" si="11"/>
        <v>9.1077669902912621</v>
      </c>
      <c r="Y18" s="88">
        <f t="shared" si="12"/>
        <v>2.1512893982032555</v>
      </c>
      <c r="Z18" s="88">
        <f t="shared" si="13"/>
        <v>2.1300859598086044</v>
      </c>
      <c r="AA18" s="488"/>
      <c r="AB18" s="80">
        <f t="shared" si="14"/>
        <v>1.1432038834951457</v>
      </c>
      <c r="AC18" s="88">
        <f t="shared" si="15"/>
        <v>1.7627507162688369</v>
      </c>
      <c r="AD18" s="88">
        <f t="shared" si="16"/>
        <v>1.1650429799006974</v>
      </c>
      <c r="AE18" s="488"/>
      <c r="AF18" s="80">
        <f t="shared" si="17"/>
        <v>1.9252427184466017</v>
      </c>
      <c r="AG18" s="88">
        <f t="shared" si="18"/>
        <v>2.3054441259913947</v>
      </c>
      <c r="AH18" s="88">
        <f t="shared" si="19"/>
        <v>2.3787965615188371</v>
      </c>
      <c r="AI18" s="12"/>
    </row>
    <row r="19" spans="1:35" ht="15" customHeight="1">
      <c r="A19" s="33"/>
      <c r="B19" s="842"/>
      <c r="C19" s="338">
        <f t="shared" si="20"/>
        <v>8</v>
      </c>
      <c r="D19" s="334"/>
      <c r="E19" s="334"/>
      <c r="F19" s="334">
        <v>9</v>
      </c>
      <c r="G19" s="334"/>
      <c r="H19" s="334">
        <f t="shared" si="0"/>
        <v>1.9223300970873787</v>
      </c>
      <c r="I19" s="100" t="s">
        <v>615</v>
      </c>
      <c r="J19" s="488"/>
      <c r="K19" s="80">
        <f t="shared" si="1"/>
        <v>1.3539320388349515E-2</v>
      </c>
      <c r="L19" s="80">
        <f t="shared" si="2"/>
        <v>0</v>
      </c>
      <c r="M19" s="80">
        <f t="shared" si="3"/>
        <v>0</v>
      </c>
      <c r="N19" s="80"/>
      <c r="O19" s="80">
        <f t="shared" si="4"/>
        <v>1.9223300970873787</v>
      </c>
      <c r="P19" s="80">
        <f t="shared" si="5"/>
        <v>0</v>
      </c>
      <c r="Q19" s="80">
        <f t="shared" si="6"/>
        <v>0</v>
      </c>
      <c r="R19" s="80"/>
      <c r="S19" s="80">
        <f t="shared" si="7"/>
        <v>8.1227184466019425E-2</v>
      </c>
      <c r="T19" s="88">
        <f t="shared" si="8"/>
        <v>0</v>
      </c>
      <c r="U19" s="88">
        <f t="shared" si="9"/>
        <v>0</v>
      </c>
      <c r="V19" s="488"/>
      <c r="W19" s="80">
        <f t="shared" si="10"/>
        <v>1.750631067961165</v>
      </c>
      <c r="X19" s="80">
        <f t="shared" si="11"/>
        <v>8.1969902912621375</v>
      </c>
      <c r="Y19" s="88">
        <f t="shared" si="12"/>
        <v>0</v>
      </c>
      <c r="Z19" s="88">
        <f t="shared" si="13"/>
        <v>0</v>
      </c>
      <c r="AA19" s="488"/>
      <c r="AB19" s="80">
        <f t="shared" si="14"/>
        <v>1.0288834951456312</v>
      </c>
      <c r="AC19" s="88">
        <f t="shared" si="15"/>
        <v>0</v>
      </c>
      <c r="AD19" s="88">
        <f t="shared" si="16"/>
        <v>0</v>
      </c>
      <c r="AE19" s="488"/>
      <c r="AF19" s="80">
        <f t="shared" si="17"/>
        <v>1.7327184466019416</v>
      </c>
      <c r="AG19" s="88">
        <f t="shared" si="18"/>
        <v>0</v>
      </c>
      <c r="AH19" s="88">
        <f t="shared" si="19"/>
        <v>0</v>
      </c>
      <c r="AI19" s="12"/>
    </row>
    <row r="20" spans="1:35" ht="15" customHeight="1">
      <c r="A20" s="33"/>
      <c r="B20" s="842"/>
      <c r="C20" s="338">
        <f t="shared" si="20"/>
        <v>9</v>
      </c>
      <c r="D20" s="334"/>
      <c r="E20" s="334"/>
      <c r="F20" s="334">
        <v>20</v>
      </c>
      <c r="G20" s="334"/>
      <c r="H20" s="334">
        <f t="shared" si="0"/>
        <v>4.2718446601941746</v>
      </c>
      <c r="I20" s="100" t="s">
        <v>616</v>
      </c>
      <c r="J20" s="488"/>
      <c r="K20" s="80">
        <f t="shared" si="1"/>
        <v>3.0087378640776697E-2</v>
      </c>
      <c r="L20" s="80">
        <f t="shared" si="2"/>
        <v>0</v>
      </c>
      <c r="M20" s="80">
        <f t="shared" si="3"/>
        <v>0</v>
      </c>
      <c r="N20" s="80"/>
      <c r="O20" s="80">
        <f t="shared" si="4"/>
        <v>4.2718446601941746</v>
      </c>
      <c r="P20" s="80">
        <f t="shared" si="5"/>
        <v>0</v>
      </c>
      <c r="Q20" s="80">
        <f t="shared" si="6"/>
        <v>0</v>
      </c>
      <c r="R20" s="80"/>
      <c r="S20" s="80">
        <f t="shared" si="7"/>
        <v>0.18050485436893204</v>
      </c>
      <c r="T20" s="88">
        <f t="shared" si="8"/>
        <v>0</v>
      </c>
      <c r="U20" s="88">
        <f t="shared" si="9"/>
        <v>0</v>
      </c>
      <c r="V20" s="488"/>
      <c r="W20" s="80">
        <f t="shared" si="10"/>
        <v>3.8902912621359222</v>
      </c>
      <c r="X20" s="80">
        <f t="shared" si="11"/>
        <v>18.215533980582524</v>
      </c>
      <c r="Y20" s="88">
        <f t="shared" si="12"/>
        <v>0</v>
      </c>
      <c r="Z20" s="88">
        <f t="shared" si="13"/>
        <v>0</v>
      </c>
      <c r="AA20" s="488"/>
      <c r="AB20" s="80">
        <f t="shared" si="14"/>
        <v>2.2864077669902914</v>
      </c>
      <c r="AC20" s="88">
        <f t="shared" si="15"/>
        <v>0</v>
      </c>
      <c r="AD20" s="88">
        <f t="shared" si="16"/>
        <v>0</v>
      </c>
      <c r="AE20" s="488"/>
      <c r="AF20" s="80">
        <f t="shared" si="17"/>
        <v>3.8504854368932033</v>
      </c>
      <c r="AG20" s="88">
        <f t="shared" si="18"/>
        <v>0</v>
      </c>
      <c r="AH20" s="88">
        <f t="shared" si="19"/>
        <v>0</v>
      </c>
      <c r="AI20" s="12"/>
    </row>
    <row r="21" spans="1:35" ht="15" customHeight="1">
      <c r="A21" s="33"/>
      <c r="B21" s="842"/>
      <c r="C21" s="338">
        <f t="shared" si="20"/>
        <v>10</v>
      </c>
      <c r="D21" s="334"/>
      <c r="E21" s="334"/>
      <c r="F21" s="334">
        <v>20</v>
      </c>
      <c r="G21" s="334"/>
      <c r="H21" s="334">
        <f>(F21/206)*44</f>
        <v>4.2718446601941746</v>
      </c>
      <c r="I21" s="100" t="s">
        <v>617</v>
      </c>
      <c r="J21" s="488"/>
      <c r="K21" s="80">
        <f t="shared" si="1"/>
        <v>3.0087378640776697E-2</v>
      </c>
      <c r="L21" s="80">
        <f t="shared" si="2"/>
        <v>0</v>
      </c>
      <c r="M21" s="80">
        <f t="shared" si="3"/>
        <v>0</v>
      </c>
      <c r="N21" s="80"/>
      <c r="O21" s="80">
        <f t="shared" si="4"/>
        <v>4.2718446601941746</v>
      </c>
      <c r="P21" s="80">
        <f t="shared" si="5"/>
        <v>0</v>
      </c>
      <c r="Q21" s="80">
        <f t="shared" si="6"/>
        <v>0</v>
      </c>
      <c r="R21" s="80"/>
      <c r="S21" s="80">
        <f t="shared" si="7"/>
        <v>0.18050485436893204</v>
      </c>
      <c r="T21" s="88">
        <f t="shared" si="8"/>
        <v>0</v>
      </c>
      <c r="U21" s="88">
        <f t="shared" si="9"/>
        <v>0</v>
      </c>
      <c r="V21" s="488"/>
      <c r="W21" s="80">
        <f t="shared" si="10"/>
        <v>3.8902912621359222</v>
      </c>
      <c r="X21" s="80">
        <f t="shared" si="11"/>
        <v>18.215533980582524</v>
      </c>
      <c r="Y21" s="88">
        <f t="shared" si="12"/>
        <v>0</v>
      </c>
      <c r="Z21" s="88">
        <f t="shared" si="13"/>
        <v>0</v>
      </c>
      <c r="AA21" s="488"/>
      <c r="AB21" s="80">
        <f t="shared" si="14"/>
        <v>2.2864077669902914</v>
      </c>
      <c r="AC21" s="88">
        <f t="shared" si="15"/>
        <v>0</v>
      </c>
      <c r="AD21" s="88">
        <f t="shared" si="16"/>
        <v>0</v>
      </c>
      <c r="AE21" s="488"/>
      <c r="AF21" s="80">
        <f t="shared" si="17"/>
        <v>3.8504854368932033</v>
      </c>
      <c r="AG21" s="88">
        <f t="shared" si="18"/>
        <v>0</v>
      </c>
      <c r="AH21" s="88">
        <f t="shared" si="19"/>
        <v>0</v>
      </c>
      <c r="AI21" s="12"/>
    </row>
    <row r="22" spans="1:35" ht="15" customHeight="1">
      <c r="A22" s="33"/>
      <c r="B22" s="842"/>
      <c r="C22" s="338">
        <f t="shared" si="20"/>
        <v>11</v>
      </c>
      <c r="D22" s="334">
        <v>11</v>
      </c>
      <c r="E22" s="334">
        <v>5</v>
      </c>
      <c r="F22" s="334">
        <v>5</v>
      </c>
      <c r="G22" s="334">
        <v>1.2320916909999999</v>
      </c>
      <c r="H22" s="334">
        <f t="shared" si="0"/>
        <v>1.0679611650485437</v>
      </c>
      <c r="I22" s="100" t="s">
        <v>618</v>
      </c>
      <c r="J22" s="488"/>
      <c r="K22" s="80">
        <f t="shared" si="1"/>
        <v>7.5218446601941743E-3</v>
      </c>
      <c r="L22" s="80">
        <f t="shared" si="2"/>
        <v>2.9340974222883719E-3</v>
      </c>
      <c r="M22" s="80">
        <f t="shared" si="3"/>
        <v>3.2002865341346505E-2</v>
      </c>
      <c r="N22" s="80"/>
      <c r="O22" s="80">
        <f t="shared" si="4"/>
        <v>1.0679611650485437</v>
      </c>
      <c r="P22" s="80">
        <f t="shared" si="5"/>
        <v>1.2028653299576744</v>
      </c>
      <c r="Q22" s="80">
        <f t="shared" si="6"/>
        <v>1.1974212038811627</v>
      </c>
      <c r="R22" s="80"/>
      <c r="S22" s="80">
        <f t="shared" si="7"/>
        <v>4.5126213592233011E-2</v>
      </c>
      <c r="T22" s="88">
        <f t="shared" si="8"/>
        <v>0.23856733533176744</v>
      </c>
      <c r="U22" s="88">
        <f t="shared" si="9"/>
        <v>0.33065902591023255</v>
      </c>
      <c r="V22" s="488"/>
      <c r="W22" s="80">
        <f t="shared" si="10"/>
        <v>0.97257281553398056</v>
      </c>
      <c r="X22" s="80">
        <f t="shared" si="11"/>
        <v>4.5538834951456311</v>
      </c>
      <c r="Y22" s="88">
        <f t="shared" si="12"/>
        <v>1.0756446995381395</v>
      </c>
      <c r="Z22" s="88">
        <f t="shared" si="13"/>
        <v>1.0650429803365116</v>
      </c>
      <c r="AA22" s="488"/>
      <c r="AB22" s="80">
        <f t="shared" si="14"/>
        <v>0.57160194174757284</v>
      </c>
      <c r="AC22" s="88">
        <f t="shared" si="15"/>
        <v>0.88137535849209292</v>
      </c>
      <c r="AD22" s="88">
        <f t="shared" si="16"/>
        <v>0.58252149018674415</v>
      </c>
      <c r="AE22" s="488"/>
      <c r="AF22" s="80">
        <f t="shared" si="17"/>
        <v>0.96262135922330083</v>
      </c>
      <c r="AG22" s="88">
        <f t="shared" si="18"/>
        <v>1.1527220634634883</v>
      </c>
      <c r="AH22" s="88">
        <f t="shared" si="19"/>
        <v>1.1893982812420929</v>
      </c>
      <c r="AI22" s="12"/>
    </row>
    <row r="23" spans="1:35" ht="15" customHeight="1">
      <c r="A23" s="33"/>
      <c r="B23" s="842"/>
      <c r="C23" s="338">
        <f t="shared" si="20"/>
        <v>12</v>
      </c>
      <c r="D23" s="334">
        <v>15</v>
      </c>
      <c r="E23" s="334">
        <v>1</v>
      </c>
      <c r="F23" s="334">
        <v>1</v>
      </c>
      <c r="G23" s="334">
        <v>0.24641833799999999</v>
      </c>
      <c r="H23" s="334">
        <f t="shared" si="0"/>
        <v>0.21359223300970873</v>
      </c>
      <c r="I23" s="100" t="s">
        <v>619</v>
      </c>
      <c r="J23" s="488"/>
      <c r="K23" s="80">
        <f t="shared" si="1"/>
        <v>1.5043689320388349E-3</v>
      </c>
      <c r="L23" s="80">
        <f t="shared" si="2"/>
        <v>5.8681948398139525E-4</v>
      </c>
      <c r="M23" s="80">
        <f t="shared" si="3"/>
        <v>6.4005730630744178E-3</v>
      </c>
      <c r="N23" s="80"/>
      <c r="O23" s="80">
        <f t="shared" si="4"/>
        <v>0.21359223300970873</v>
      </c>
      <c r="P23" s="80">
        <f t="shared" si="5"/>
        <v>0.24057306579627905</v>
      </c>
      <c r="Q23" s="80">
        <f t="shared" si="6"/>
        <v>0.23948424058186046</v>
      </c>
      <c r="R23" s="80"/>
      <c r="S23" s="80">
        <f t="shared" si="7"/>
        <v>9.0252427184466019E-3</v>
      </c>
      <c r="T23" s="88">
        <f t="shared" si="8"/>
        <v>4.7713467027627909E-2</v>
      </c>
      <c r="U23" s="88">
        <f t="shared" si="9"/>
        <v>6.6131805128372093E-2</v>
      </c>
      <c r="V23" s="488"/>
      <c r="W23" s="80">
        <f t="shared" si="10"/>
        <v>0.1945145631067961</v>
      </c>
      <c r="X23" s="80">
        <f t="shared" si="11"/>
        <v>0.91077669902912628</v>
      </c>
      <c r="Y23" s="88">
        <f t="shared" si="12"/>
        <v>0.21512893973302324</v>
      </c>
      <c r="Z23" s="88">
        <f t="shared" si="13"/>
        <v>0.21300859589441859</v>
      </c>
      <c r="AA23" s="488"/>
      <c r="AB23" s="80">
        <f t="shared" si="14"/>
        <v>0.11432038834951457</v>
      </c>
      <c r="AC23" s="88">
        <f t="shared" si="15"/>
        <v>0.17627507155534883</v>
      </c>
      <c r="AD23" s="88">
        <f t="shared" si="16"/>
        <v>0.11650429794279069</v>
      </c>
      <c r="AE23" s="488"/>
      <c r="AF23" s="80">
        <f t="shared" si="17"/>
        <v>0.19252427184466017</v>
      </c>
      <c r="AG23" s="88">
        <f t="shared" si="18"/>
        <v>0.23054441250558136</v>
      </c>
      <c r="AH23" s="88">
        <f t="shared" si="19"/>
        <v>0.23787965605534883</v>
      </c>
      <c r="AI23" s="12"/>
    </row>
    <row r="24" spans="1:35" ht="15" customHeight="1">
      <c r="A24" s="33"/>
      <c r="B24" s="842"/>
      <c r="C24" s="338">
        <f t="shared" si="20"/>
        <v>13</v>
      </c>
      <c r="D24" s="334">
        <v>18</v>
      </c>
      <c r="E24" s="334">
        <v>1</v>
      </c>
      <c r="F24" s="334">
        <v>1</v>
      </c>
      <c r="G24" s="334">
        <v>0.24641833799999999</v>
      </c>
      <c r="H24" s="334">
        <f t="shared" si="0"/>
        <v>0.21359223300970873</v>
      </c>
      <c r="I24" s="100" t="s">
        <v>620</v>
      </c>
      <c r="J24" s="488"/>
      <c r="K24" s="80">
        <f t="shared" si="1"/>
        <v>1.5043689320388349E-3</v>
      </c>
      <c r="L24" s="80">
        <f t="shared" si="2"/>
        <v>5.8681948398139525E-4</v>
      </c>
      <c r="M24" s="80">
        <f t="shared" si="3"/>
        <v>6.4005730630744178E-3</v>
      </c>
      <c r="N24" s="80"/>
      <c r="O24" s="80">
        <f t="shared" si="4"/>
        <v>0.21359223300970873</v>
      </c>
      <c r="P24" s="80">
        <f t="shared" si="5"/>
        <v>0.24057306579627905</v>
      </c>
      <c r="Q24" s="80">
        <f t="shared" si="6"/>
        <v>0.23948424058186046</v>
      </c>
      <c r="R24" s="80"/>
      <c r="S24" s="80">
        <f t="shared" si="7"/>
        <v>9.0252427184466019E-3</v>
      </c>
      <c r="T24" s="88">
        <f t="shared" si="8"/>
        <v>4.7713467027627909E-2</v>
      </c>
      <c r="U24" s="88">
        <f t="shared" si="9"/>
        <v>6.6131805128372093E-2</v>
      </c>
      <c r="V24" s="488"/>
      <c r="W24" s="80">
        <f t="shared" si="10"/>
        <v>0.1945145631067961</v>
      </c>
      <c r="X24" s="80">
        <f t="shared" si="11"/>
        <v>0.91077669902912628</v>
      </c>
      <c r="Y24" s="88">
        <f t="shared" si="12"/>
        <v>0.21512893973302324</v>
      </c>
      <c r="Z24" s="88">
        <f t="shared" si="13"/>
        <v>0.21300859589441859</v>
      </c>
      <c r="AA24" s="488"/>
      <c r="AB24" s="80">
        <f t="shared" si="14"/>
        <v>0.11432038834951457</v>
      </c>
      <c r="AC24" s="88">
        <f t="shared" si="15"/>
        <v>0.17627507155534883</v>
      </c>
      <c r="AD24" s="88">
        <f t="shared" si="16"/>
        <v>0.11650429794279069</v>
      </c>
      <c r="AE24" s="488"/>
      <c r="AF24" s="80">
        <f t="shared" si="17"/>
        <v>0.19252427184466017</v>
      </c>
      <c r="AG24" s="88">
        <f t="shared" si="18"/>
        <v>0.23054441250558136</v>
      </c>
      <c r="AH24" s="88">
        <f t="shared" si="19"/>
        <v>0.23787965605534883</v>
      </c>
      <c r="AI24" s="12"/>
    </row>
    <row r="25" spans="1:35" ht="15" customHeight="1">
      <c r="A25" s="33"/>
      <c r="B25" s="842"/>
      <c r="C25" s="338">
        <f t="shared" si="20"/>
        <v>14</v>
      </c>
      <c r="D25" s="334">
        <v>19</v>
      </c>
      <c r="E25" s="334">
        <v>1</v>
      </c>
      <c r="F25" s="334">
        <v>1</v>
      </c>
      <c r="G25" s="334">
        <v>0.24641833799999999</v>
      </c>
      <c r="H25" s="334">
        <f t="shared" si="0"/>
        <v>0.21359223300970873</v>
      </c>
      <c r="I25" s="100" t="s">
        <v>621</v>
      </c>
      <c r="J25" s="488"/>
      <c r="K25" s="80">
        <f t="shared" si="1"/>
        <v>1.5043689320388349E-3</v>
      </c>
      <c r="L25" s="80">
        <f t="shared" si="2"/>
        <v>5.8681948398139525E-4</v>
      </c>
      <c r="M25" s="80">
        <f t="shared" si="3"/>
        <v>6.4005730630744178E-3</v>
      </c>
      <c r="N25" s="80"/>
      <c r="O25" s="80">
        <f t="shared" si="4"/>
        <v>0.21359223300970873</v>
      </c>
      <c r="P25" s="80">
        <f t="shared" si="5"/>
        <v>0.24057306579627905</v>
      </c>
      <c r="Q25" s="80">
        <f t="shared" si="6"/>
        <v>0.23948424058186046</v>
      </c>
      <c r="R25" s="80"/>
      <c r="S25" s="80">
        <f t="shared" si="7"/>
        <v>9.0252427184466019E-3</v>
      </c>
      <c r="T25" s="88">
        <f t="shared" si="8"/>
        <v>4.7713467027627909E-2</v>
      </c>
      <c r="U25" s="88">
        <f t="shared" si="9"/>
        <v>6.6131805128372093E-2</v>
      </c>
      <c r="V25" s="488"/>
      <c r="W25" s="80">
        <f t="shared" si="10"/>
        <v>0.1945145631067961</v>
      </c>
      <c r="X25" s="80">
        <f t="shared" si="11"/>
        <v>0.91077669902912628</v>
      </c>
      <c r="Y25" s="88">
        <f t="shared" si="12"/>
        <v>0.21512893973302324</v>
      </c>
      <c r="Z25" s="88">
        <f t="shared" si="13"/>
        <v>0.21300859589441859</v>
      </c>
      <c r="AA25" s="488"/>
      <c r="AB25" s="80">
        <f t="shared" si="14"/>
        <v>0.11432038834951457</v>
      </c>
      <c r="AC25" s="88">
        <f t="shared" si="15"/>
        <v>0.17627507155534883</v>
      </c>
      <c r="AD25" s="88">
        <f t="shared" si="16"/>
        <v>0.11650429794279069</v>
      </c>
      <c r="AE25" s="488"/>
      <c r="AF25" s="80">
        <f t="shared" si="17"/>
        <v>0.19252427184466017</v>
      </c>
      <c r="AG25" s="88">
        <f t="shared" si="18"/>
        <v>0.23054441250558136</v>
      </c>
      <c r="AH25" s="88">
        <f t="shared" si="19"/>
        <v>0.23787965605534883</v>
      </c>
      <c r="AI25" s="12"/>
    </row>
    <row r="26" spans="1:35" ht="15" customHeight="1">
      <c r="A26" s="33"/>
      <c r="B26" s="842"/>
      <c r="C26" s="338">
        <f t="shared" si="20"/>
        <v>15</v>
      </c>
      <c r="D26" s="334">
        <v>20</v>
      </c>
      <c r="E26" s="334">
        <v>2</v>
      </c>
      <c r="F26" s="334">
        <v>2</v>
      </c>
      <c r="G26" s="334">
        <v>0.49283667599999997</v>
      </c>
      <c r="H26" s="334">
        <f t="shared" si="0"/>
        <v>0.42718446601941745</v>
      </c>
      <c r="I26" s="100" t="s">
        <v>622</v>
      </c>
      <c r="J26" s="488"/>
      <c r="K26" s="80">
        <f t="shared" si="1"/>
        <v>3.0087378640776697E-3</v>
      </c>
      <c r="L26" s="80">
        <f t="shared" si="2"/>
        <v>1.1736389679627905E-3</v>
      </c>
      <c r="M26" s="80">
        <f t="shared" si="3"/>
        <v>1.2801146126148836E-2</v>
      </c>
      <c r="N26" s="80"/>
      <c r="O26" s="80">
        <f t="shared" si="4"/>
        <v>0.42718446601941745</v>
      </c>
      <c r="P26" s="80">
        <f t="shared" si="5"/>
        <v>0.48114613159255809</v>
      </c>
      <c r="Q26" s="80">
        <f t="shared" si="6"/>
        <v>0.47896848116372093</v>
      </c>
      <c r="R26" s="80"/>
      <c r="S26" s="80">
        <f t="shared" si="7"/>
        <v>1.8050485436893204E-2</v>
      </c>
      <c r="T26" s="88">
        <f t="shared" si="8"/>
        <v>9.5426934055255819E-2</v>
      </c>
      <c r="U26" s="88">
        <f t="shared" si="9"/>
        <v>0.13226361025674419</v>
      </c>
      <c r="V26" s="488"/>
      <c r="W26" s="80">
        <f t="shared" si="10"/>
        <v>0.3890291262135922</v>
      </c>
      <c r="X26" s="80">
        <f t="shared" si="11"/>
        <v>1.8215533980582526</v>
      </c>
      <c r="Y26" s="88">
        <f t="shared" si="12"/>
        <v>0.43025787946604649</v>
      </c>
      <c r="Z26" s="88">
        <f t="shared" si="13"/>
        <v>0.42601719178883718</v>
      </c>
      <c r="AA26" s="488"/>
      <c r="AB26" s="80">
        <f t="shared" si="14"/>
        <v>0.22864077669902913</v>
      </c>
      <c r="AC26" s="88">
        <f t="shared" si="15"/>
        <v>0.35255014311069766</v>
      </c>
      <c r="AD26" s="88">
        <f t="shared" si="16"/>
        <v>0.23300859588558137</v>
      </c>
      <c r="AE26" s="488"/>
      <c r="AF26" s="80">
        <f t="shared" si="17"/>
        <v>0.38504854368932034</v>
      </c>
      <c r="AG26" s="88">
        <f t="shared" si="18"/>
        <v>0.46108882501116272</v>
      </c>
      <c r="AH26" s="88">
        <f t="shared" si="19"/>
        <v>0.47575931211069766</v>
      </c>
      <c r="AI26" s="12"/>
    </row>
    <row r="27" spans="1:35" ht="15" customHeight="1">
      <c r="A27" s="33"/>
      <c r="B27" s="842"/>
      <c r="C27" s="338">
        <f t="shared" si="20"/>
        <v>16</v>
      </c>
      <c r="D27" s="334">
        <v>12</v>
      </c>
      <c r="E27" s="334">
        <v>3</v>
      </c>
      <c r="F27" s="334">
        <v>2</v>
      </c>
      <c r="G27" s="334">
        <v>0.73925501400000004</v>
      </c>
      <c r="H27" s="334">
        <f t="shared" si="0"/>
        <v>0.42718446601941745</v>
      </c>
      <c r="I27" s="100" t="s">
        <v>623</v>
      </c>
      <c r="J27" s="488"/>
      <c r="K27" s="80">
        <f t="shared" si="1"/>
        <v>3.0087378640776697E-3</v>
      </c>
      <c r="L27" s="80">
        <f t="shared" si="2"/>
        <v>1.7604584519441862E-3</v>
      </c>
      <c r="M27" s="80">
        <f t="shared" si="3"/>
        <v>1.9201719189223258E-2</v>
      </c>
      <c r="N27" s="80"/>
      <c r="O27" s="80">
        <f t="shared" si="4"/>
        <v>0.42718446601941745</v>
      </c>
      <c r="P27" s="80">
        <f t="shared" si="5"/>
        <v>0.72171919738883727</v>
      </c>
      <c r="Q27" s="80">
        <f t="shared" si="6"/>
        <v>0.7184527217455815</v>
      </c>
      <c r="R27" s="80"/>
      <c r="S27" s="80">
        <f t="shared" si="7"/>
        <v>1.8050485436893204E-2</v>
      </c>
      <c r="T27" s="88">
        <f t="shared" si="8"/>
        <v>0.14314040108288373</v>
      </c>
      <c r="U27" s="88">
        <f t="shared" si="9"/>
        <v>0.19839541538511629</v>
      </c>
      <c r="V27" s="488"/>
      <c r="W27" s="80">
        <f t="shared" si="10"/>
        <v>0.3890291262135922</v>
      </c>
      <c r="X27" s="80">
        <f t="shared" si="11"/>
        <v>1.8215533980582526</v>
      </c>
      <c r="Y27" s="88">
        <f t="shared" si="12"/>
        <v>0.64538681919906982</v>
      </c>
      <c r="Z27" s="88">
        <f t="shared" si="13"/>
        <v>0.63902578768325591</v>
      </c>
      <c r="AA27" s="488"/>
      <c r="AB27" s="80">
        <f t="shared" si="14"/>
        <v>0.22864077669902913</v>
      </c>
      <c r="AC27" s="88">
        <f t="shared" si="15"/>
        <v>0.52882521466604648</v>
      </c>
      <c r="AD27" s="88">
        <f t="shared" si="16"/>
        <v>0.34951289382837208</v>
      </c>
      <c r="AE27" s="488"/>
      <c r="AF27" s="80">
        <f t="shared" si="17"/>
        <v>0.38504854368932034</v>
      </c>
      <c r="AG27" s="88">
        <f t="shared" si="18"/>
        <v>0.6916332375167441</v>
      </c>
      <c r="AH27" s="88">
        <f t="shared" si="19"/>
        <v>0.71363896816604655</v>
      </c>
      <c r="AI27" s="12"/>
    </row>
    <row r="28" spans="1:35" ht="15" customHeight="1">
      <c r="A28" s="33"/>
      <c r="B28" s="842"/>
      <c r="C28" s="338">
        <f t="shared" si="20"/>
        <v>17</v>
      </c>
      <c r="D28" s="334"/>
      <c r="E28" s="334"/>
      <c r="F28" s="334">
        <v>1</v>
      </c>
      <c r="G28" s="334"/>
      <c r="H28" s="334">
        <f t="shared" si="0"/>
        <v>0.21359223300970873</v>
      </c>
      <c r="I28" s="100" t="s">
        <v>624</v>
      </c>
      <c r="J28" s="488"/>
      <c r="K28" s="80">
        <f t="shared" si="1"/>
        <v>1.5043689320388349E-3</v>
      </c>
      <c r="L28" s="80">
        <f t="shared" si="2"/>
        <v>0</v>
      </c>
      <c r="M28" s="80">
        <f t="shared" si="3"/>
        <v>0</v>
      </c>
      <c r="N28" s="80"/>
      <c r="O28" s="80">
        <f t="shared" si="4"/>
        <v>0.21359223300970873</v>
      </c>
      <c r="P28" s="80">
        <f t="shared" si="5"/>
        <v>0</v>
      </c>
      <c r="Q28" s="80">
        <f t="shared" si="6"/>
        <v>0</v>
      </c>
      <c r="R28" s="80"/>
      <c r="S28" s="80">
        <f t="shared" si="7"/>
        <v>9.0252427184466019E-3</v>
      </c>
      <c r="T28" s="88">
        <f t="shared" si="8"/>
        <v>0</v>
      </c>
      <c r="U28" s="88">
        <f>(11.54/43)*G28</f>
        <v>0</v>
      </c>
      <c r="V28" s="488"/>
      <c r="W28" s="80">
        <f t="shared" si="10"/>
        <v>0.1945145631067961</v>
      </c>
      <c r="X28" s="80">
        <f t="shared" si="11"/>
        <v>0.91077669902912628</v>
      </c>
      <c r="Y28" s="88">
        <f t="shared" si="12"/>
        <v>0</v>
      </c>
      <c r="Z28" s="88">
        <f t="shared" si="13"/>
        <v>0</v>
      </c>
      <c r="AA28" s="488"/>
      <c r="AB28" s="80">
        <f t="shared" si="14"/>
        <v>0.11432038834951457</v>
      </c>
      <c r="AC28" s="88">
        <f t="shared" si="15"/>
        <v>0</v>
      </c>
      <c r="AD28" s="88">
        <f t="shared" si="16"/>
        <v>0</v>
      </c>
      <c r="AE28" s="488"/>
      <c r="AF28" s="80">
        <f t="shared" si="17"/>
        <v>0.19252427184466017</v>
      </c>
      <c r="AG28" s="88">
        <f t="shared" si="18"/>
        <v>0</v>
      </c>
      <c r="AH28" s="88">
        <f t="shared" si="19"/>
        <v>0</v>
      </c>
      <c r="AI28" s="12"/>
    </row>
    <row r="29" spans="1:35" ht="15" customHeight="1">
      <c r="A29" s="33"/>
      <c r="B29" s="843"/>
      <c r="C29" s="338">
        <f t="shared" si="20"/>
        <v>18</v>
      </c>
      <c r="D29" s="334"/>
      <c r="E29" s="334"/>
      <c r="F29" s="334">
        <v>4</v>
      </c>
      <c r="G29" s="334"/>
      <c r="H29" s="334">
        <f t="shared" si="0"/>
        <v>0.85436893203883491</v>
      </c>
      <c r="I29" s="100" t="s">
        <v>625</v>
      </c>
      <c r="J29" s="488"/>
      <c r="K29" s="80">
        <f t="shared" si="1"/>
        <v>6.0174757281553394E-3</v>
      </c>
      <c r="L29" s="80">
        <f t="shared" si="2"/>
        <v>0</v>
      </c>
      <c r="M29" s="80">
        <f t="shared" si="3"/>
        <v>0</v>
      </c>
      <c r="N29" s="80"/>
      <c r="O29" s="80">
        <f t="shared" si="4"/>
        <v>0.85436893203883491</v>
      </c>
      <c r="P29" s="80">
        <f t="shared" si="5"/>
        <v>0</v>
      </c>
      <c r="Q29" s="80">
        <f t="shared" si="6"/>
        <v>0</v>
      </c>
      <c r="R29" s="80"/>
      <c r="S29" s="80">
        <f t="shared" si="7"/>
        <v>3.6100970873786407E-2</v>
      </c>
      <c r="T29" s="88">
        <f t="shared" si="8"/>
        <v>0</v>
      </c>
      <c r="U29" s="88">
        <f t="shared" si="9"/>
        <v>0</v>
      </c>
      <c r="V29" s="488"/>
      <c r="W29" s="80">
        <f t="shared" si="10"/>
        <v>0.7780582524271844</v>
      </c>
      <c r="X29" s="80">
        <f t="shared" si="11"/>
        <v>3.6431067961165051</v>
      </c>
      <c r="Y29" s="88">
        <f t="shared" si="12"/>
        <v>0</v>
      </c>
      <c r="Z29" s="88">
        <f t="shared" si="13"/>
        <v>0</v>
      </c>
      <c r="AA29" s="488"/>
      <c r="AB29" s="80">
        <f t="shared" si="14"/>
        <v>0.45728155339805826</v>
      </c>
      <c r="AC29" s="88">
        <f t="shared" si="15"/>
        <v>0</v>
      </c>
      <c r="AD29" s="88">
        <f t="shared" si="16"/>
        <v>0</v>
      </c>
      <c r="AE29" s="488"/>
      <c r="AF29" s="80">
        <f t="shared" si="17"/>
        <v>0.77009708737864069</v>
      </c>
      <c r="AG29" s="88">
        <f t="shared" si="18"/>
        <v>0</v>
      </c>
      <c r="AH29" s="88">
        <f t="shared" si="19"/>
        <v>0</v>
      </c>
      <c r="AI29" s="12"/>
    </row>
    <row r="30" spans="1:35" ht="15" customHeight="1">
      <c r="A30" s="33"/>
      <c r="B30" s="853" t="s">
        <v>626</v>
      </c>
      <c r="C30" s="339">
        <f t="shared" si="20"/>
        <v>19</v>
      </c>
      <c r="D30" s="89"/>
      <c r="E30" s="89"/>
      <c r="F30" s="89">
        <v>5</v>
      </c>
      <c r="G30" s="89"/>
      <c r="H30" s="89">
        <f t="shared" si="0"/>
        <v>1.0679611650485437</v>
      </c>
      <c r="I30" s="100" t="s">
        <v>627</v>
      </c>
      <c r="J30" s="488"/>
      <c r="K30" s="80">
        <f t="shared" si="1"/>
        <v>7.5218446601941743E-3</v>
      </c>
      <c r="L30" s="80">
        <f t="shared" si="2"/>
        <v>0</v>
      </c>
      <c r="M30" s="80">
        <f t="shared" si="3"/>
        <v>0</v>
      </c>
      <c r="N30" s="80"/>
      <c r="O30" s="80">
        <f t="shared" si="4"/>
        <v>1.0679611650485437</v>
      </c>
      <c r="P30" s="80">
        <f t="shared" si="5"/>
        <v>0</v>
      </c>
      <c r="Q30" s="80">
        <f t="shared" si="6"/>
        <v>0</v>
      </c>
      <c r="R30" s="80"/>
      <c r="S30" s="80">
        <f t="shared" si="7"/>
        <v>4.5126213592233011E-2</v>
      </c>
      <c r="T30" s="88">
        <f t="shared" si="8"/>
        <v>0</v>
      </c>
      <c r="U30" s="88">
        <f t="shared" si="9"/>
        <v>0</v>
      </c>
      <c r="V30" s="488"/>
      <c r="W30" s="80">
        <f t="shared" si="10"/>
        <v>0.97257281553398056</v>
      </c>
      <c r="X30" s="80">
        <f t="shared" si="11"/>
        <v>4.5538834951456311</v>
      </c>
      <c r="Y30" s="88">
        <f t="shared" si="12"/>
        <v>0</v>
      </c>
      <c r="Z30" s="88">
        <f t="shared" si="13"/>
        <v>0</v>
      </c>
      <c r="AA30" s="488"/>
      <c r="AB30" s="80">
        <f t="shared" si="14"/>
        <v>0.57160194174757284</v>
      </c>
      <c r="AC30" s="88">
        <f t="shared" si="15"/>
        <v>0</v>
      </c>
      <c r="AD30" s="88">
        <f t="shared" si="16"/>
        <v>0</v>
      </c>
      <c r="AE30" s="488"/>
      <c r="AF30" s="80">
        <f t="shared" si="17"/>
        <v>0.96262135922330083</v>
      </c>
      <c r="AG30" s="88">
        <f t="shared" si="18"/>
        <v>0</v>
      </c>
      <c r="AH30" s="88">
        <f t="shared" si="19"/>
        <v>0</v>
      </c>
      <c r="AI30" s="12"/>
    </row>
    <row r="31" spans="1:35" ht="15" customHeight="1">
      <c r="A31" s="33"/>
      <c r="B31" s="853"/>
      <c r="C31" s="339">
        <f t="shared" si="20"/>
        <v>20</v>
      </c>
      <c r="D31" s="89"/>
      <c r="E31" s="89"/>
      <c r="F31" s="89">
        <v>5</v>
      </c>
      <c r="G31" s="89"/>
      <c r="H31" s="89">
        <f t="shared" si="0"/>
        <v>1.0679611650485437</v>
      </c>
      <c r="I31" s="100" t="s">
        <v>628</v>
      </c>
      <c r="J31" s="488"/>
      <c r="K31" s="80">
        <f t="shared" si="1"/>
        <v>7.5218446601941743E-3</v>
      </c>
      <c r="L31" s="80">
        <f t="shared" si="2"/>
        <v>0</v>
      </c>
      <c r="M31" s="80">
        <f t="shared" si="3"/>
        <v>0</v>
      </c>
      <c r="N31" s="80"/>
      <c r="O31" s="80">
        <f t="shared" si="4"/>
        <v>1.0679611650485437</v>
      </c>
      <c r="P31" s="80">
        <f t="shared" si="5"/>
        <v>0</v>
      </c>
      <c r="Q31" s="80">
        <f t="shared" si="6"/>
        <v>0</v>
      </c>
      <c r="R31" s="80"/>
      <c r="S31" s="80">
        <f t="shared" si="7"/>
        <v>4.5126213592233011E-2</v>
      </c>
      <c r="T31" s="88">
        <f t="shared" si="8"/>
        <v>0</v>
      </c>
      <c r="U31" s="88">
        <f t="shared" si="9"/>
        <v>0</v>
      </c>
      <c r="V31" s="488"/>
      <c r="W31" s="80">
        <f t="shared" si="10"/>
        <v>0.97257281553398056</v>
      </c>
      <c r="X31" s="80">
        <f t="shared" si="11"/>
        <v>4.5538834951456311</v>
      </c>
      <c r="Y31" s="88">
        <f t="shared" si="12"/>
        <v>0</v>
      </c>
      <c r="Z31" s="88">
        <f t="shared" si="13"/>
        <v>0</v>
      </c>
      <c r="AA31" s="488"/>
      <c r="AB31" s="80">
        <f t="shared" si="14"/>
        <v>0.57160194174757284</v>
      </c>
      <c r="AC31" s="88">
        <f t="shared" si="15"/>
        <v>0</v>
      </c>
      <c r="AD31" s="88">
        <f t="shared" si="16"/>
        <v>0</v>
      </c>
      <c r="AE31" s="488"/>
      <c r="AF31" s="80">
        <f t="shared" si="17"/>
        <v>0.96262135922330083</v>
      </c>
      <c r="AG31" s="88">
        <f t="shared" si="18"/>
        <v>0</v>
      </c>
      <c r="AH31" s="88">
        <f t="shared" si="19"/>
        <v>0</v>
      </c>
      <c r="AI31" s="12"/>
    </row>
    <row r="32" spans="1:35" ht="15" customHeight="1">
      <c r="A32" s="33"/>
      <c r="B32" s="853"/>
      <c r="C32" s="339">
        <f t="shared" si="20"/>
        <v>21</v>
      </c>
      <c r="D32" s="89">
        <v>22</v>
      </c>
      <c r="E32" s="89">
        <v>10</v>
      </c>
      <c r="F32" s="89">
        <v>10</v>
      </c>
      <c r="G32" s="89">
        <v>2.4641833809999998</v>
      </c>
      <c r="H32" s="89">
        <f t="shared" si="0"/>
        <v>2.1359223300970873</v>
      </c>
      <c r="I32" s="100" t="s">
        <v>629</v>
      </c>
      <c r="J32" s="488"/>
      <c r="K32" s="80">
        <f t="shared" si="1"/>
        <v>1.5043689320388349E-2</v>
      </c>
      <c r="L32" s="80">
        <f t="shared" si="2"/>
        <v>5.8681948421953484E-3</v>
      </c>
      <c r="M32" s="80">
        <f t="shared" si="3"/>
        <v>6.4005730656718593E-2</v>
      </c>
      <c r="N32" s="80"/>
      <c r="O32" s="80">
        <f t="shared" si="4"/>
        <v>2.1359223300970873</v>
      </c>
      <c r="P32" s="80">
        <f t="shared" si="5"/>
        <v>2.4057306589390697</v>
      </c>
      <c r="Q32" s="80">
        <f t="shared" si="6"/>
        <v>2.394842406790465</v>
      </c>
      <c r="R32" s="80"/>
      <c r="S32" s="80">
        <f t="shared" si="7"/>
        <v>9.0252427184466022E-2</v>
      </c>
      <c r="T32" s="88">
        <f t="shared" si="8"/>
        <v>0.47713467046990699</v>
      </c>
      <c r="U32" s="88">
        <f t="shared" si="9"/>
        <v>0.661318051552093</v>
      </c>
      <c r="V32" s="488"/>
      <c r="W32" s="80">
        <f t="shared" si="10"/>
        <v>1.9451456310679611</v>
      </c>
      <c r="X32" s="80">
        <f t="shared" si="11"/>
        <v>9.1077669902912621</v>
      </c>
      <c r="Y32" s="88">
        <f t="shared" si="12"/>
        <v>2.1512893982032555</v>
      </c>
      <c r="Z32" s="88">
        <f t="shared" si="13"/>
        <v>2.1300859598086044</v>
      </c>
      <c r="AA32" s="488"/>
      <c r="AB32" s="80">
        <f t="shared" si="14"/>
        <v>1.1432038834951457</v>
      </c>
      <c r="AC32" s="88">
        <f t="shared" si="15"/>
        <v>1.7627507162688369</v>
      </c>
      <c r="AD32" s="88">
        <f t="shared" si="16"/>
        <v>1.1650429799006974</v>
      </c>
      <c r="AE32" s="488"/>
      <c r="AF32" s="80">
        <f t="shared" si="17"/>
        <v>1.9252427184466017</v>
      </c>
      <c r="AG32" s="88">
        <f t="shared" si="18"/>
        <v>2.3054441259913947</v>
      </c>
      <c r="AH32" s="88">
        <f t="shared" si="19"/>
        <v>2.3787965615188371</v>
      </c>
      <c r="AI32" s="12"/>
    </row>
    <row r="33" spans="1:35" ht="15" customHeight="1">
      <c r="A33" s="33"/>
      <c r="B33" s="853"/>
      <c r="C33" s="339">
        <f t="shared" si="20"/>
        <v>22</v>
      </c>
      <c r="D33" s="89">
        <v>21</v>
      </c>
      <c r="E33" s="89">
        <v>12</v>
      </c>
      <c r="F33" s="89">
        <v>12</v>
      </c>
      <c r="G33" s="89">
        <v>2.9570200569999998</v>
      </c>
      <c r="H33" s="89">
        <f t="shared" si="0"/>
        <v>2.563106796116505</v>
      </c>
      <c r="I33" s="100" t="s">
        <v>630</v>
      </c>
      <c r="J33" s="488"/>
      <c r="K33" s="80">
        <f t="shared" si="1"/>
        <v>1.8052427184466022E-2</v>
      </c>
      <c r="L33" s="80">
        <f t="shared" si="2"/>
        <v>7.0418338101581393E-3</v>
      </c>
      <c r="M33" s="80">
        <f t="shared" si="3"/>
        <v>7.6806876782867434E-2</v>
      </c>
      <c r="N33" s="80"/>
      <c r="O33" s="80">
        <f t="shared" si="4"/>
        <v>2.563106796116505</v>
      </c>
      <c r="P33" s="80">
        <f t="shared" si="5"/>
        <v>2.8868767905316277</v>
      </c>
      <c r="Q33" s="80">
        <f t="shared" si="6"/>
        <v>2.8738108879541859</v>
      </c>
      <c r="R33" s="80"/>
      <c r="S33" s="80">
        <f t="shared" si="7"/>
        <v>0.10830291262135923</v>
      </c>
      <c r="T33" s="88">
        <f t="shared" si="8"/>
        <v>0.5725616045251628</v>
      </c>
      <c r="U33" s="88">
        <f t="shared" si="9"/>
        <v>0.79358166180883716</v>
      </c>
      <c r="V33" s="488"/>
      <c r="W33" s="80">
        <f t="shared" si="10"/>
        <v>2.3341747572815534</v>
      </c>
      <c r="X33" s="80">
        <f t="shared" si="11"/>
        <v>10.929320388349517</v>
      </c>
      <c r="Y33" s="88">
        <f t="shared" si="12"/>
        <v>2.5815472776693023</v>
      </c>
      <c r="Z33" s="88">
        <f t="shared" si="13"/>
        <v>2.5561031515974419</v>
      </c>
      <c r="AA33" s="488"/>
      <c r="AB33" s="80">
        <f t="shared" si="14"/>
        <v>1.3718446601941749</v>
      </c>
      <c r="AC33" s="88">
        <f t="shared" si="15"/>
        <v>2.1153008593795346</v>
      </c>
      <c r="AD33" s="88">
        <f t="shared" si="16"/>
        <v>1.3980515757862788</v>
      </c>
      <c r="AE33" s="488"/>
      <c r="AF33" s="80">
        <f t="shared" si="17"/>
        <v>2.3102912621359222</v>
      </c>
      <c r="AG33" s="88">
        <f t="shared" si="18"/>
        <v>2.7665329510025578</v>
      </c>
      <c r="AH33" s="88">
        <f t="shared" si="19"/>
        <v>2.8545558736295344</v>
      </c>
      <c r="AI33" s="12"/>
    </row>
    <row r="34" spans="1:35" ht="15" customHeight="1">
      <c r="A34" s="33"/>
      <c r="B34" s="853"/>
      <c r="C34" s="339">
        <f t="shared" si="20"/>
        <v>23</v>
      </c>
      <c r="D34" s="89">
        <v>23</v>
      </c>
      <c r="E34" s="89">
        <v>5</v>
      </c>
      <c r="F34" s="89">
        <v>3</v>
      </c>
      <c r="G34" s="89">
        <v>1.2320916909999999</v>
      </c>
      <c r="H34" s="89">
        <f t="shared" si="0"/>
        <v>0.64077669902912626</v>
      </c>
      <c r="I34" s="100" t="s">
        <v>631</v>
      </c>
      <c r="J34" s="488"/>
      <c r="K34" s="80">
        <f t="shared" si="1"/>
        <v>4.5131067961165054E-3</v>
      </c>
      <c r="L34" s="80">
        <f t="shared" si="2"/>
        <v>2.9340974222883719E-3</v>
      </c>
      <c r="M34" s="80">
        <f t="shared" si="3"/>
        <v>3.2002865341346505E-2</v>
      </c>
      <c r="N34" s="80"/>
      <c r="O34" s="80">
        <f t="shared" si="4"/>
        <v>0.64077669902912626</v>
      </c>
      <c r="P34" s="80">
        <f t="shared" si="5"/>
        <v>1.2028653299576744</v>
      </c>
      <c r="Q34" s="80">
        <f t="shared" si="6"/>
        <v>1.1974212038811627</v>
      </c>
      <c r="R34" s="80"/>
      <c r="S34" s="80">
        <f t="shared" si="7"/>
        <v>2.7075728155339807E-2</v>
      </c>
      <c r="T34" s="88">
        <f t="shared" si="8"/>
        <v>0.23856733533176744</v>
      </c>
      <c r="U34" s="88">
        <f t="shared" si="9"/>
        <v>0.33065902591023255</v>
      </c>
      <c r="V34" s="488"/>
      <c r="W34" s="80">
        <f t="shared" si="10"/>
        <v>0.58354368932038836</v>
      </c>
      <c r="X34" s="80">
        <f t="shared" si="11"/>
        <v>2.7323300970873792</v>
      </c>
      <c r="Y34" s="88">
        <f t="shared" si="12"/>
        <v>1.0756446995381395</v>
      </c>
      <c r="Z34" s="88">
        <f t="shared" si="13"/>
        <v>1.0650429803365116</v>
      </c>
      <c r="AA34" s="488"/>
      <c r="AB34" s="80">
        <f t="shared" si="14"/>
        <v>0.34296116504854374</v>
      </c>
      <c r="AC34" s="88">
        <f t="shared" si="15"/>
        <v>0.88137535849209292</v>
      </c>
      <c r="AD34" s="88">
        <f t="shared" si="16"/>
        <v>0.58252149018674415</v>
      </c>
      <c r="AE34" s="488"/>
      <c r="AF34" s="80">
        <f t="shared" si="17"/>
        <v>0.57757281553398054</v>
      </c>
      <c r="AG34" s="88">
        <f t="shared" si="18"/>
        <v>1.1527220634634883</v>
      </c>
      <c r="AH34" s="88">
        <f t="shared" si="19"/>
        <v>1.1893982812420929</v>
      </c>
      <c r="AI34" s="12"/>
    </row>
    <row r="35" spans="1:35" ht="15" customHeight="1">
      <c r="A35" s="33"/>
      <c r="B35" s="853"/>
      <c r="C35" s="339">
        <f t="shared" si="20"/>
        <v>24</v>
      </c>
      <c r="D35" s="89">
        <v>25</v>
      </c>
      <c r="E35" s="89">
        <v>2</v>
      </c>
      <c r="F35" s="89">
        <v>2</v>
      </c>
      <c r="G35" s="89">
        <v>0.49283667599999997</v>
      </c>
      <c r="H35" s="89">
        <f t="shared" si="0"/>
        <v>0.42718446601941745</v>
      </c>
      <c r="I35" s="100" t="s">
        <v>632</v>
      </c>
      <c r="J35" s="488"/>
      <c r="K35" s="80">
        <f t="shared" si="1"/>
        <v>3.0087378640776697E-3</v>
      </c>
      <c r="L35" s="80">
        <f t="shared" si="2"/>
        <v>1.1736389679627905E-3</v>
      </c>
      <c r="M35" s="80">
        <f t="shared" si="3"/>
        <v>1.2801146126148836E-2</v>
      </c>
      <c r="N35" s="80"/>
      <c r="O35" s="80">
        <f t="shared" si="4"/>
        <v>0.42718446601941745</v>
      </c>
      <c r="P35" s="80">
        <f t="shared" si="5"/>
        <v>0.48114613159255809</v>
      </c>
      <c r="Q35" s="80">
        <f t="shared" si="6"/>
        <v>0.47896848116372093</v>
      </c>
      <c r="R35" s="80"/>
      <c r="S35" s="80">
        <f t="shared" si="7"/>
        <v>1.8050485436893204E-2</v>
      </c>
      <c r="T35" s="88">
        <f t="shared" si="8"/>
        <v>9.5426934055255819E-2</v>
      </c>
      <c r="U35" s="88">
        <f t="shared" si="9"/>
        <v>0.13226361025674419</v>
      </c>
      <c r="V35" s="488"/>
      <c r="W35" s="80">
        <f t="shared" si="10"/>
        <v>0.3890291262135922</v>
      </c>
      <c r="X35" s="80">
        <f t="shared" si="11"/>
        <v>1.8215533980582526</v>
      </c>
      <c r="Y35" s="88">
        <f t="shared" si="12"/>
        <v>0.43025787946604649</v>
      </c>
      <c r="Z35" s="88">
        <f t="shared" si="13"/>
        <v>0.42601719178883718</v>
      </c>
      <c r="AA35" s="488"/>
      <c r="AB35" s="80">
        <f t="shared" si="14"/>
        <v>0.22864077669902913</v>
      </c>
      <c r="AC35" s="88">
        <f t="shared" si="15"/>
        <v>0.35255014311069766</v>
      </c>
      <c r="AD35" s="88">
        <f t="shared" si="16"/>
        <v>0.23300859588558137</v>
      </c>
      <c r="AE35" s="488"/>
      <c r="AF35" s="80">
        <f t="shared" si="17"/>
        <v>0.38504854368932034</v>
      </c>
      <c r="AG35" s="88">
        <f t="shared" si="18"/>
        <v>0.46108882501116272</v>
      </c>
      <c r="AH35" s="88">
        <f t="shared" si="19"/>
        <v>0.47575931211069766</v>
      </c>
      <c r="AI35" s="12"/>
    </row>
    <row r="36" spans="1:35" ht="15" customHeight="1">
      <c r="A36" s="33"/>
      <c r="B36" s="853"/>
      <c r="C36" s="339">
        <f t="shared" si="20"/>
        <v>25</v>
      </c>
      <c r="D36" s="89"/>
      <c r="E36" s="89"/>
      <c r="F36" s="89">
        <v>2</v>
      </c>
      <c r="G36" s="89"/>
      <c r="H36" s="89">
        <f t="shared" si="0"/>
        <v>0.42718446601941745</v>
      </c>
      <c r="I36" s="100" t="s">
        <v>633</v>
      </c>
      <c r="J36" s="488"/>
      <c r="K36" s="80">
        <f t="shared" si="1"/>
        <v>3.0087378640776697E-3</v>
      </c>
      <c r="L36" s="80">
        <f t="shared" si="2"/>
        <v>0</v>
      </c>
      <c r="M36" s="80">
        <f t="shared" si="3"/>
        <v>0</v>
      </c>
      <c r="N36" s="80"/>
      <c r="O36" s="80">
        <f t="shared" si="4"/>
        <v>0.42718446601941745</v>
      </c>
      <c r="P36" s="80">
        <f t="shared" si="5"/>
        <v>0</v>
      </c>
      <c r="Q36" s="80">
        <f t="shared" si="6"/>
        <v>0</v>
      </c>
      <c r="R36" s="80"/>
      <c r="S36" s="80">
        <f t="shared" si="7"/>
        <v>1.8050485436893204E-2</v>
      </c>
      <c r="T36" s="88">
        <f t="shared" si="8"/>
        <v>0</v>
      </c>
      <c r="U36" s="88">
        <f t="shared" si="9"/>
        <v>0</v>
      </c>
      <c r="V36" s="488"/>
      <c r="W36" s="80">
        <f t="shared" si="10"/>
        <v>0.3890291262135922</v>
      </c>
      <c r="X36" s="80">
        <f t="shared" si="11"/>
        <v>1.8215533980582526</v>
      </c>
      <c r="Y36" s="88">
        <f t="shared" si="12"/>
        <v>0</v>
      </c>
      <c r="Z36" s="88">
        <f t="shared" si="13"/>
        <v>0</v>
      </c>
      <c r="AA36" s="488"/>
      <c r="AB36" s="80">
        <f t="shared" si="14"/>
        <v>0.22864077669902913</v>
      </c>
      <c r="AC36" s="88">
        <f t="shared" si="15"/>
        <v>0</v>
      </c>
      <c r="AD36" s="88">
        <f t="shared" si="16"/>
        <v>0</v>
      </c>
      <c r="AE36" s="488"/>
      <c r="AF36" s="80">
        <f t="shared" si="17"/>
        <v>0.38504854368932034</v>
      </c>
      <c r="AG36" s="88">
        <f t="shared" si="18"/>
        <v>0</v>
      </c>
      <c r="AH36" s="88">
        <f t="shared" si="19"/>
        <v>0</v>
      </c>
      <c r="AI36" s="12"/>
    </row>
    <row r="37" spans="1:35" ht="15" customHeight="1">
      <c r="A37" s="33"/>
      <c r="B37" s="853"/>
      <c r="C37" s="339">
        <f t="shared" si="20"/>
        <v>26</v>
      </c>
      <c r="D37" s="89">
        <v>26</v>
      </c>
      <c r="E37" s="89">
        <v>5</v>
      </c>
      <c r="F37" s="89">
        <v>5</v>
      </c>
      <c r="G37" s="89">
        <v>1.2320916909999999</v>
      </c>
      <c r="H37" s="89">
        <f t="shared" si="0"/>
        <v>1.0679611650485437</v>
      </c>
      <c r="I37" s="100" t="s">
        <v>634</v>
      </c>
      <c r="J37" s="488"/>
      <c r="K37" s="80">
        <f t="shared" si="1"/>
        <v>7.5218446601941743E-3</v>
      </c>
      <c r="L37" s="80">
        <f t="shared" si="2"/>
        <v>2.9340974222883719E-3</v>
      </c>
      <c r="M37" s="80">
        <f t="shared" si="3"/>
        <v>3.2002865341346505E-2</v>
      </c>
      <c r="N37" s="80"/>
      <c r="O37" s="80">
        <f t="shared" si="4"/>
        <v>1.0679611650485437</v>
      </c>
      <c r="P37" s="80">
        <f t="shared" si="5"/>
        <v>1.2028653299576744</v>
      </c>
      <c r="Q37" s="80">
        <f t="shared" si="6"/>
        <v>1.1974212038811627</v>
      </c>
      <c r="R37" s="80"/>
      <c r="S37" s="80">
        <f t="shared" si="7"/>
        <v>4.5126213592233011E-2</v>
      </c>
      <c r="T37" s="88">
        <f t="shared" si="8"/>
        <v>0.23856733533176744</v>
      </c>
      <c r="U37" s="88">
        <f t="shared" si="9"/>
        <v>0.33065902591023255</v>
      </c>
      <c r="V37" s="488"/>
      <c r="W37" s="80">
        <f t="shared" si="10"/>
        <v>0.97257281553398056</v>
      </c>
      <c r="X37" s="80">
        <f t="shared" si="11"/>
        <v>4.5538834951456311</v>
      </c>
      <c r="Y37" s="88">
        <f t="shared" si="12"/>
        <v>1.0756446995381395</v>
      </c>
      <c r="Z37" s="88">
        <f t="shared" si="13"/>
        <v>1.0650429803365116</v>
      </c>
      <c r="AA37" s="488"/>
      <c r="AB37" s="80">
        <f t="shared" si="14"/>
        <v>0.57160194174757284</v>
      </c>
      <c r="AC37" s="88">
        <f t="shared" si="15"/>
        <v>0.88137535849209292</v>
      </c>
      <c r="AD37" s="88">
        <f t="shared" si="16"/>
        <v>0.58252149018674415</v>
      </c>
      <c r="AE37" s="488"/>
      <c r="AF37" s="80">
        <f t="shared" si="17"/>
        <v>0.96262135922330083</v>
      </c>
      <c r="AG37" s="88">
        <f t="shared" si="18"/>
        <v>1.1527220634634883</v>
      </c>
      <c r="AH37" s="88">
        <f t="shared" si="19"/>
        <v>1.1893982812420929</v>
      </c>
      <c r="AI37" s="12"/>
    </row>
    <row r="38" spans="1:35" ht="15" customHeight="1">
      <c r="A38" s="33"/>
      <c r="B38" s="853"/>
      <c r="C38" s="339">
        <f t="shared" si="20"/>
        <v>27</v>
      </c>
      <c r="D38" s="89">
        <v>27</v>
      </c>
      <c r="E38" s="89">
        <v>5</v>
      </c>
      <c r="F38" s="89">
        <v>5</v>
      </c>
      <c r="G38" s="89">
        <v>1.2320916909999999</v>
      </c>
      <c r="H38" s="89">
        <f t="shared" si="0"/>
        <v>1.0679611650485437</v>
      </c>
      <c r="I38" s="100" t="s">
        <v>635</v>
      </c>
      <c r="J38" s="488"/>
      <c r="K38" s="80">
        <f t="shared" si="1"/>
        <v>7.5218446601941743E-3</v>
      </c>
      <c r="L38" s="80">
        <f t="shared" si="2"/>
        <v>2.9340974222883719E-3</v>
      </c>
      <c r="M38" s="80">
        <f t="shared" si="3"/>
        <v>3.2002865341346505E-2</v>
      </c>
      <c r="N38" s="80"/>
      <c r="O38" s="80">
        <f t="shared" si="4"/>
        <v>1.0679611650485437</v>
      </c>
      <c r="P38" s="80">
        <f t="shared" si="5"/>
        <v>1.2028653299576744</v>
      </c>
      <c r="Q38" s="80">
        <f t="shared" si="6"/>
        <v>1.1974212038811627</v>
      </c>
      <c r="R38" s="80"/>
      <c r="S38" s="80">
        <f t="shared" si="7"/>
        <v>4.5126213592233011E-2</v>
      </c>
      <c r="T38" s="88">
        <f t="shared" si="8"/>
        <v>0.23856733533176744</v>
      </c>
      <c r="U38" s="88">
        <f t="shared" si="9"/>
        <v>0.33065902591023255</v>
      </c>
      <c r="V38" s="488"/>
      <c r="W38" s="80">
        <f t="shared" si="10"/>
        <v>0.97257281553398056</v>
      </c>
      <c r="X38" s="80">
        <f t="shared" si="11"/>
        <v>4.5538834951456311</v>
      </c>
      <c r="Y38" s="88">
        <f t="shared" si="12"/>
        <v>1.0756446995381395</v>
      </c>
      <c r="Z38" s="88">
        <f t="shared" si="13"/>
        <v>1.0650429803365116</v>
      </c>
      <c r="AA38" s="488"/>
      <c r="AB38" s="80">
        <f t="shared" si="14"/>
        <v>0.57160194174757284</v>
      </c>
      <c r="AC38" s="88">
        <f t="shared" si="15"/>
        <v>0.88137535849209292</v>
      </c>
      <c r="AD38" s="88">
        <f t="shared" si="16"/>
        <v>0.58252149018674415</v>
      </c>
      <c r="AE38" s="488"/>
      <c r="AF38" s="80">
        <f t="shared" si="17"/>
        <v>0.96262135922330083</v>
      </c>
      <c r="AG38" s="88">
        <f t="shared" si="18"/>
        <v>1.1527220634634883</v>
      </c>
      <c r="AH38" s="88">
        <f t="shared" si="19"/>
        <v>1.1893982812420929</v>
      </c>
      <c r="AI38" s="12"/>
    </row>
    <row r="39" spans="1:35" ht="15" customHeight="1">
      <c r="A39" s="33"/>
      <c r="B39" s="853"/>
      <c r="C39" s="339">
        <f t="shared" si="20"/>
        <v>28</v>
      </c>
      <c r="D39" s="89">
        <v>32</v>
      </c>
      <c r="E39" s="89">
        <v>20</v>
      </c>
      <c r="F39" s="89">
        <v>20</v>
      </c>
      <c r="G39" s="89">
        <v>4.9283667619999996</v>
      </c>
      <c r="H39" s="89">
        <f t="shared" si="0"/>
        <v>4.2718446601941746</v>
      </c>
      <c r="I39" s="100" t="s">
        <v>636</v>
      </c>
      <c r="J39" s="488"/>
      <c r="K39" s="80">
        <f t="shared" si="1"/>
        <v>3.0087378640776697E-2</v>
      </c>
      <c r="L39" s="80">
        <f t="shared" si="2"/>
        <v>1.1736389684390697E-2</v>
      </c>
      <c r="M39" s="80">
        <f t="shared" si="3"/>
        <v>0.12801146131343719</v>
      </c>
      <c r="N39" s="80"/>
      <c r="O39" s="80">
        <f t="shared" si="4"/>
        <v>4.2718446601941746</v>
      </c>
      <c r="P39" s="80">
        <f t="shared" si="5"/>
        <v>4.8114613178781394</v>
      </c>
      <c r="Q39" s="80">
        <f t="shared" si="6"/>
        <v>4.78968481358093</v>
      </c>
      <c r="R39" s="80"/>
      <c r="S39" s="80">
        <f t="shared" si="7"/>
        <v>0.18050485436893204</v>
      </c>
      <c r="T39" s="88">
        <f t="shared" si="8"/>
        <v>0.95426934093981397</v>
      </c>
      <c r="U39" s="88">
        <f t="shared" si="9"/>
        <v>1.322636103104186</v>
      </c>
      <c r="V39" s="488"/>
      <c r="W39" s="80">
        <f t="shared" si="10"/>
        <v>3.8902912621359222</v>
      </c>
      <c r="X39" s="80">
        <f t="shared" si="11"/>
        <v>18.215533980582524</v>
      </c>
      <c r="Y39" s="88">
        <f t="shared" si="12"/>
        <v>4.302578796406511</v>
      </c>
      <c r="Z39" s="88">
        <f t="shared" si="13"/>
        <v>4.2601719196172088</v>
      </c>
      <c r="AA39" s="488"/>
      <c r="AB39" s="80">
        <f t="shared" si="14"/>
        <v>2.2864077669902914</v>
      </c>
      <c r="AC39" s="88">
        <f t="shared" si="15"/>
        <v>3.5255014325376739</v>
      </c>
      <c r="AD39" s="88">
        <f t="shared" si="16"/>
        <v>2.3300859598013948</v>
      </c>
      <c r="AE39" s="488"/>
      <c r="AF39" s="80">
        <f t="shared" si="17"/>
        <v>3.8504854368932033</v>
      </c>
      <c r="AG39" s="88">
        <f t="shared" si="18"/>
        <v>4.6108882519827894</v>
      </c>
      <c r="AH39" s="88">
        <f t="shared" si="19"/>
        <v>4.7575931230376742</v>
      </c>
      <c r="AI39" s="12"/>
    </row>
    <row r="40" spans="1:35" ht="15" customHeight="1">
      <c r="A40" s="33"/>
      <c r="B40" s="853"/>
      <c r="C40" s="339">
        <f t="shared" si="20"/>
        <v>29</v>
      </c>
      <c r="D40" s="89">
        <v>28</v>
      </c>
      <c r="E40" s="89">
        <v>5</v>
      </c>
      <c r="F40" s="89">
        <v>5</v>
      </c>
      <c r="G40" s="89">
        <v>1.2320916909999999</v>
      </c>
      <c r="H40" s="89">
        <f t="shared" si="0"/>
        <v>1.0679611650485437</v>
      </c>
      <c r="I40" s="100" t="s">
        <v>637</v>
      </c>
      <c r="J40" s="488"/>
      <c r="K40" s="80">
        <f t="shared" si="1"/>
        <v>7.5218446601941743E-3</v>
      </c>
      <c r="L40" s="80">
        <f t="shared" si="2"/>
        <v>2.9340974222883719E-3</v>
      </c>
      <c r="M40" s="80">
        <f t="shared" si="3"/>
        <v>3.2002865341346505E-2</v>
      </c>
      <c r="N40" s="80"/>
      <c r="O40" s="80">
        <f t="shared" si="4"/>
        <v>1.0679611650485437</v>
      </c>
      <c r="P40" s="80">
        <f t="shared" si="5"/>
        <v>1.2028653299576744</v>
      </c>
      <c r="Q40" s="80">
        <f t="shared" si="6"/>
        <v>1.1974212038811627</v>
      </c>
      <c r="R40" s="80"/>
      <c r="S40" s="80">
        <f t="shared" si="7"/>
        <v>4.5126213592233011E-2</v>
      </c>
      <c r="T40" s="88">
        <f t="shared" si="8"/>
        <v>0.23856733533176744</v>
      </c>
      <c r="U40" s="88">
        <f t="shared" si="9"/>
        <v>0.33065902591023255</v>
      </c>
      <c r="V40" s="488"/>
      <c r="W40" s="80">
        <f t="shared" si="10"/>
        <v>0.97257281553398056</v>
      </c>
      <c r="X40" s="80">
        <f t="shared" si="11"/>
        <v>4.5538834951456311</v>
      </c>
      <c r="Y40" s="88">
        <f t="shared" si="12"/>
        <v>1.0756446995381395</v>
      </c>
      <c r="Z40" s="88">
        <f t="shared" si="13"/>
        <v>1.0650429803365116</v>
      </c>
      <c r="AA40" s="488"/>
      <c r="AB40" s="80">
        <f t="shared" si="14"/>
        <v>0.57160194174757284</v>
      </c>
      <c r="AC40" s="88">
        <f t="shared" si="15"/>
        <v>0.88137535849209292</v>
      </c>
      <c r="AD40" s="88">
        <f t="shared" si="16"/>
        <v>0.58252149018674415</v>
      </c>
      <c r="AE40" s="488"/>
      <c r="AF40" s="80">
        <f t="shared" si="17"/>
        <v>0.96262135922330083</v>
      </c>
      <c r="AG40" s="88">
        <f t="shared" si="18"/>
        <v>1.1527220634634883</v>
      </c>
      <c r="AH40" s="88">
        <f t="shared" si="19"/>
        <v>1.1893982812420929</v>
      </c>
      <c r="AI40" s="12"/>
    </row>
    <row r="41" spans="1:35" ht="15" customHeight="1">
      <c r="A41" s="33"/>
      <c r="B41" s="854" t="s">
        <v>1743</v>
      </c>
      <c r="C41" s="341">
        <f t="shared" si="20"/>
        <v>30</v>
      </c>
      <c r="D41" s="342"/>
      <c r="E41" s="342"/>
      <c r="F41" s="342">
        <v>1</v>
      </c>
      <c r="G41" s="342"/>
      <c r="H41" s="342">
        <f t="shared" si="0"/>
        <v>0.21359223300970873</v>
      </c>
      <c r="I41" s="100" t="s">
        <v>638</v>
      </c>
      <c r="J41" s="488"/>
      <c r="K41" s="80">
        <f t="shared" si="1"/>
        <v>1.5043689320388349E-3</v>
      </c>
      <c r="L41" s="80">
        <f t="shared" si="2"/>
        <v>0</v>
      </c>
      <c r="M41" s="80">
        <f t="shared" si="3"/>
        <v>0</v>
      </c>
      <c r="N41" s="80"/>
      <c r="O41" s="80">
        <f t="shared" si="4"/>
        <v>0.21359223300970873</v>
      </c>
      <c r="P41" s="80">
        <f t="shared" si="5"/>
        <v>0</v>
      </c>
      <c r="Q41" s="80">
        <f t="shared" si="6"/>
        <v>0</v>
      </c>
      <c r="R41" s="80"/>
      <c r="S41" s="80">
        <f t="shared" si="7"/>
        <v>9.0252427184466019E-3</v>
      </c>
      <c r="T41" s="88">
        <f t="shared" si="8"/>
        <v>0</v>
      </c>
      <c r="U41" s="88">
        <f t="shared" si="9"/>
        <v>0</v>
      </c>
      <c r="V41" s="488"/>
      <c r="W41" s="80">
        <f t="shared" si="10"/>
        <v>0.1945145631067961</v>
      </c>
      <c r="X41" s="80">
        <f t="shared" si="11"/>
        <v>0.91077669902912628</v>
      </c>
      <c r="Y41" s="88">
        <f t="shared" si="12"/>
        <v>0</v>
      </c>
      <c r="Z41" s="88">
        <f t="shared" si="13"/>
        <v>0</v>
      </c>
      <c r="AA41" s="488"/>
      <c r="AB41" s="80">
        <f t="shared" si="14"/>
        <v>0.11432038834951457</v>
      </c>
      <c r="AC41" s="88">
        <f t="shared" si="15"/>
        <v>0</v>
      </c>
      <c r="AD41" s="88">
        <f t="shared" si="16"/>
        <v>0</v>
      </c>
      <c r="AE41" s="488"/>
      <c r="AF41" s="80">
        <f t="shared" si="17"/>
        <v>0.19252427184466017</v>
      </c>
      <c r="AG41" s="88">
        <f t="shared" si="18"/>
        <v>0</v>
      </c>
      <c r="AH41" s="88">
        <f t="shared" si="19"/>
        <v>0</v>
      </c>
      <c r="AI41" s="12"/>
    </row>
    <row r="42" spans="1:35" ht="15" customHeight="1">
      <c r="A42" s="33"/>
      <c r="B42" s="854"/>
      <c r="C42" s="341">
        <f t="shared" si="20"/>
        <v>31</v>
      </c>
      <c r="D42" s="342"/>
      <c r="E42" s="342"/>
      <c r="F42" s="342">
        <v>2</v>
      </c>
      <c r="G42" s="342"/>
      <c r="H42" s="342">
        <f t="shared" si="0"/>
        <v>0.42718446601941745</v>
      </c>
      <c r="I42" s="100" t="s">
        <v>639</v>
      </c>
      <c r="J42" s="488"/>
      <c r="K42" s="80">
        <f t="shared" si="1"/>
        <v>3.0087378640776697E-3</v>
      </c>
      <c r="L42" s="80">
        <f t="shared" si="2"/>
        <v>0</v>
      </c>
      <c r="M42" s="80">
        <f t="shared" si="3"/>
        <v>0</v>
      </c>
      <c r="N42" s="80"/>
      <c r="O42" s="80">
        <f t="shared" si="4"/>
        <v>0.42718446601941745</v>
      </c>
      <c r="P42" s="80">
        <f t="shared" si="5"/>
        <v>0</v>
      </c>
      <c r="Q42" s="80">
        <f t="shared" si="6"/>
        <v>0</v>
      </c>
      <c r="R42" s="80"/>
      <c r="S42" s="80">
        <f t="shared" si="7"/>
        <v>1.8050485436893204E-2</v>
      </c>
      <c r="T42" s="88">
        <f t="shared" si="8"/>
        <v>0</v>
      </c>
      <c r="U42" s="88">
        <f t="shared" si="9"/>
        <v>0</v>
      </c>
      <c r="V42" s="488"/>
      <c r="W42" s="80">
        <f t="shared" si="10"/>
        <v>0.3890291262135922</v>
      </c>
      <c r="X42" s="80">
        <f t="shared" si="11"/>
        <v>1.8215533980582526</v>
      </c>
      <c r="Y42" s="88">
        <f t="shared" si="12"/>
        <v>0</v>
      </c>
      <c r="Z42" s="88">
        <f t="shared" si="13"/>
        <v>0</v>
      </c>
      <c r="AA42" s="488"/>
      <c r="AB42" s="80">
        <f t="shared" si="14"/>
        <v>0.22864077669902913</v>
      </c>
      <c r="AC42" s="88">
        <f t="shared" si="15"/>
        <v>0</v>
      </c>
      <c r="AD42" s="88">
        <f t="shared" si="16"/>
        <v>0</v>
      </c>
      <c r="AE42" s="488"/>
      <c r="AF42" s="80">
        <f t="shared" si="17"/>
        <v>0.38504854368932034</v>
      </c>
      <c r="AG42" s="88">
        <f t="shared" si="18"/>
        <v>0</v>
      </c>
      <c r="AH42" s="88">
        <f t="shared" si="19"/>
        <v>0</v>
      </c>
      <c r="AI42" s="12"/>
    </row>
    <row r="43" spans="1:35" ht="15" customHeight="1">
      <c r="A43" s="33"/>
      <c r="B43" s="855" t="s">
        <v>1745</v>
      </c>
      <c r="C43" s="182">
        <f t="shared" si="20"/>
        <v>32</v>
      </c>
      <c r="D43" s="180">
        <v>31</v>
      </c>
      <c r="E43" s="180">
        <v>2.5</v>
      </c>
      <c r="F43" s="180">
        <v>3</v>
      </c>
      <c r="G43" s="180">
        <v>0.61604584500000004</v>
      </c>
      <c r="H43" s="180">
        <f t="shared" si="0"/>
        <v>0.64077669902912626</v>
      </c>
      <c r="I43" s="100" t="s">
        <v>640</v>
      </c>
      <c r="J43" s="488"/>
      <c r="K43" s="80">
        <f t="shared" si="1"/>
        <v>4.5131067961165054E-3</v>
      </c>
      <c r="L43" s="80">
        <f t="shared" si="2"/>
        <v>1.4670487099534885E-3</v>
      </c>
      <c r="M43" s="80">
        <f t="shared" si="3"/>
        <v>1.6001432657686047E-2</v>
      </c>
      <c r="N43" s="80"/>
      <c r="O43" s="80">
        <f t="shared" si="4"/>
        <v>0.64077669902912626</v>
      </c>
      <c r="P43" s="80">
        <f t="shared" si="5"/>
        <v>0.60143266449069765</v>
      </c>
      <c r="Q43" s="80">
        <f t="shared" si="6"/>
        <v>0.59871060145465127</v>
      </c>
      <c r="R43" s="80"/>
      <c r="S43" s="80">
        <f t="shared" si="7"/>
        <v>2.7075728155339807E-2</v>
      </c>
      <c r="T43" s="88">
        <f t="shared" si="8"/>
        <v>0.11928366756906979</v>
      </c>
      <c r="U43" s="88">
        <f t="shared" si="9"/>
        <v>0.16532951282093025</v>
      </c>
      <c r="V43" s="488"/>
      <c r="W43" s="80">
        <f t="shared" si="10"/>
        <v>0.58354368932038836</v>
      </c>
      <c r="X43" s="80">
        <f t="shared" si="11"/>
        <v>2.7323300970873792</v>
      </c>
      <c r="Y43" s="88">
        <f t="shared" si="12"/>
        <v>0.53782234933255813</v>
      </c>
      <c r="Z43" s="88">
        <f t="shared" si="13"/>
        <v>0.53252148973604652</v>
      </c>
      <c r="AA43" s="488"/>
      <c r="AB43" s="80">
        <f t="shared" si="14"/>
        <v>0.34296116504854374</v>
      </c>
      <c r="AC43" s="88">
        <f t="shared" si="15"/>
        <v>0.44068767888837213</v>
      </c>
      <c r="AD43" s="88">
        <f t="shared" si="16"/>
        <v>0.29126074485697673</v>
      </c>
      <c r="AE43" s="488"/>
      <c r="AF43" s="80">
        <f t="shared" si="17"/>
        <v>0.57757281553398054</v>
      </c>
      <c r="AG43" s="88">
        <f t="shared" si="18"/>
        <v>0.57636103126395344</v>
      </c>
      <c r="AH43" s="88">
        <f t="shared" si="19"/>
        <v>0.59469914013837211</v>
      </c>
      <c r="AI43" s="12"/>
    </row>
    <row r="44" spans="1:35" ht="15" customHeight="1">
      <c r="A44" s="33"/>
      <c r="B44" s="855"/>
      <c r="C44" s="182">
        <f t="shared" si="20"/>
        <v>33</v>
      </c>
      <c r="D44" s="180">
        <v>33</v>
      </c>
      <c r="E44" s="180">
        <v>1</v>
      </c>
      <c r="F44" s="180">
        <v>1</v>
      </c>
      <c r="G44" s="180">
        <v>0.24641833799999999</v>
      </c>
      <c r="H44" s="180">
        <f t="shared" si="0"/>
        <v>0.21359223300970873</v>
      </c>
      <c r="I44" s="100" t="s">
        <v>641</v>
      </c>
      <c r="J44" s="488"/>
      <c r="K44" s="80">
        <f t="shared" si="1"/>
        <v>1.5043689320388349E-3</v>
      </c>
      <c r="L44" s="80">
        <f t="shared" si="2"/>
        <v>5.8681948398139525E-4</v>
      </c>
      <c r="M44" s="80">
        <f t="shared" si="3"/>
        <v>6.4005730630744178E-3</v>
      </c>
      <c r="N44" s="80"/>
      <c r="O44" s="80">
        <f t="shared" si="4"/>
        <v>0.21359223300970873</v>
      </c>
      <c r="P44" s="80">
        <f t="shared" si="5"/>
        <v>0.24057306579627905</v>
      </c>
      <c r="Q44" s="80">
        <f t="shared" si="6"/>
        <v>0.23948424058186046</v>
      </c>
      <c r="R44" s="80"/>
      <c r="S44" s="80">
        <f t="shared" si="7"/>
        <v>9.0252427184466019E-3</v>
      </c>
      <c r="T44" s="88">
        <f t="shared" si="8"/>
        <v>4.7713467027627909E-2</v>
      </c>
      <c r="U44" s="88">
        <f t="shared" si="9"/>
        <v>6.6131805128372093E-2</v>
      </c>
      <c r="V44" s="488"/>
      <c r="W44" s="80">
        <f t="shared" si="10"/>
        <v>0.1945145631067961</v>
      </c>
      <c r="X44" s="80">
        <f t="shared" si="11"/>
        <v>0.91077669902912628</v>
      </c>
      <c r="Y44" s="88">
        <f t="shared" si="12"/>
        <v>0.21512893973302324</v>
      </c>
      <c r="Z44" s="88">
        <f t="shared" si="13"/>
        <v>0.21300859589441859</v>
      </c>
      <c r="AA44" s="488"/>
      <c r="AB44" s="80">
        <f t="shared" si="14"/>
        <v>0.11432038834951457</v>
      </c>
      <c r="AC44" s="88">
        <f t="shared" si="15"/>
        <v>0.17627507155534883</v>
      </c>
      <c r="AD44" s="88">
        <f t="shared" si="16"/>
        <v>0.11650429794279069</v>
      </c>
      <c r="AE44" s="488"/>
      <c r="AF44" s="80">
        <f t="shared" si="17"/>
        <v>0.19252427184466017</v>
      </c>
      <c r="AG44" s="88">
        <f t="shared" si="18"/>
        <v>0.23054441250558136</v>
      </c>
      <c r="AH44" s="88">
        <f t="shared" si="19"/>
        <v>0.23787965605534883</v>
      </c>
      <c r="AI44" s="12"/>
    </row>
    <row r="45" spans="1:35" ht="15" customHeight="1">
      <c r="A45" s="33"/>
      <c r="B45" s="855"/>
      <c r="C45" s="182">
        <f t="shared" si="20"/>
        <v>34</v>
      </c>
      <c r="D45" s="180">
        <v>34</v>
      </c>
      <c r="E45" s="180">
        <v>1</v>
      </c>
      <c r="F45" s="180">
        <v>1</v>
      </c>
      <c r="G45" s="180">
        <v>0.24641833799999999</v>
      </c>
      <c r="H45" s="180">
        <f t="shared" si="0"/>
        <v>0.21359223300970873</v>
      </c>
      <c r="I45" s="100" t="s">
        <v>642</v>
      </c>
      <c r="J45" s="488"/>
      <c r="K45" s="80">
        <f t="shared" si="1"/>
        <v>1.5043689320388349E-3</v>
      </c>
      <c r="L45" s="80">
        <f t="shared" si="2"/>
        <v>5.8681948398139525E-4</v>
      </c>
      <c r="M45" s="80">
        <f t="shared" si="3"/>
        <v>6.4005730630744178E-3</v>
      </c>
      <c r="N45" s="80"/>
      <c r="O45" s="80">
        <f t="shared" si="4"/>
        <v>0.21359223300970873</v>
      </c>
      <c r="P45" s="80">
        <f t="shared" si="5"/>
        <v>0.24057306579627905</v>
      </c>
      <c r="Q45" s="80">
        <f t="shared" si="6"/>
        <v>0.23948424058186046</v>
      </c>
      <c r="R45" s="80"/>
      <c r="S45" s="80">
        <f t="shared" si="7"/>
        <v>9.0252427184466019E-3</v>
      </c>
      <c r="T45" s="88">
        <f t="shared" si="8"/>
        <v>4.7713467027627909E-2</v>
      </c>
      <c r="U45" s="88">
        <f t="shared" si="9"/>
        <v>6.6131805128372093E-2</v>
      </c>
      <c r="V45" s="488"/>
      <c r="W45" s="80">
        <f t="shared" si="10"/>
        <v>0.1945145631067961</v>
      </c>
      <c r="X45" s="80">
        <f t="shared" si="11"/>
        <v>0.91077669902912628</v>
      </c>
      <c r="Y45" s="88">
        <f t="shared" si="12"/>
        <v>0.21512893973302324</v>
      </c>
      <c r="Z45" s="88">
        <f t="shared" si="13"/>
        <v>0.21300859589441859</v>
      </c>
      <c r="AA45" s="488"/>
      <c r="AB45" s="80">
        <f t="shared" si="14"/>
        <v>0.11432038834951457</v>
      </c>
      <c r="AC45" s="88">
        <f t="shared" si="15"/>
        <v>0.17627507155534883</v>
      </c>
      <c r="AD45" s="88">
        <f t="shared" si="16"/>
        <v>0.11650429794279069</v>
      </c>
      <c r="AE45" s="488"/>
      <c r="AF45" s="80">
        <f t="shared" si="17"/>
        <v>0.19252427184466017</v>
      </c>
      <c r="AG45" s="88">
        <f t="shared" si="18"/>
        <v>0.23054441250558136</v>
      </c>
      <c r="AH45" s="88">
        <f t="shared" si="19"/>
        <v>0.23787965605534883</v>
      </c>
      <c r="AI45" s="12"/>
    </row>
    <row r="46" spans="1:35" ht="15" customHeight="1">
      <c r="A46" s="33"/>
      <c r="B46" s="855"/>
      <c r="C46" s="182">
        <f t="shared" si="20"/>
        <v>35</v>
      </c>
      <c r="D46" s="180">
        <v>36</v>
      </c>
      <c r="E46" s="180">
        <v>1</v>
      </c>
      <c r="F46" s="180">
        <v>1</v>
      </c>
      <c r="G46" s="180">
        <v>0.24641833799999999</v>
      </c>
      <c r="H46" s="180">
        <f t="shared" si="0"/>
        <v>0.21359223300970873</v>
      </c>
      <c r="I46" s="100" t="s">
        <v>643</v>
      </c>
      <c r="J46" s="488"/>
      <c r="K46" s="80">
        <f t="shared" si="1"/>
        <v>1.5043689320388349E-3</v>
      </c>
      <c r="L46" s="80">
        <f t="shared" si="2"/>
        <v>5.8681948398139525E-4</v>
      </c>
      <c r="M46" s="80">
        <f t="shared" si="3"/>
        <v>6.4005730630744178E-3</v>
      </c>
      <c r="N46" s="80"/>
      <c r="O46" s="80">
        <f t="shared" si="4"/>
        <v>0.21359223300970873</v>
      </c>
      <c r="P46" s="80">
        <f t="shared" si="5"/>
        <v>0.24057306579627905</v>
      </c>
      <c r="Q46" s="80">
        <f t="shared" si="6"/>
        <v>0.23948424058186046</v>
      </c>
      <c r="R46" s="80"/>
      <c r="S46" s="80">
        <f t="shared" si="7"/>
        <v>9.0252427184466019E-3</v>
      </c>
      <c r="T46" s="88">
        <f t="shared" si="8"/>
        <v>4.7713467027627909E-2</v>
      </c>
      <c r="U46" s="88">
        <f t="shared" si="9"/>
        <v>6.6131805128372093E-2</v>
      </c>
      <c r="V46" s="488"/>
      <c r="W46" s="80">
        <f t="shared" si="10"/>
        <v>0.1945145631067961</v>
      </c>
      <c r="X46" s="80">
        <f t="shared" si="11"/>
        <v>0.91077669902912628</v>
      </c>
      <c r="Y46" s="88">
        <f t="shared" si="12"/>
        <v>0.21512893973302324</v>
      </c>
      <c r="Z46" s="88">
        <f t="shared" si="13"/>
        <v>0.21300859589441859</v>
      </c>
      <c r="AA46" s="488"/>
      <c r="AB46" s="80">
        <f t="shared" si="14"/>
        <v>0.11432038834951457</v>
      </c>
      <c r="AC46" s="88">
        <f t="shared" si="15"/>
        <v>0.17627507155534883</v>
      </c>
      <c r="AD46" s="88">
        <f t="shared" si="16"/>
        <v>0.11650429794279069</v>
      </c>
      <c r="AE46" s="488"/>
      <c r="AF46" s="80">
        <f t="shared" si="17"/>
        <v>0.19252427184466017</v>
      </c>
      <c r="AG46" s="88">
        <f t="shared" si="18"/>
        <v>0.23054441250558136</v>
      </c>
      <c r="AH46" s="88">
        <f t="shared" si="19"/>
        <v>0.23787965605534883</v>
      </c>
      <c r="AI46" s="12"/>
    </row>
    <row r="47" spans="1:35" ht="15" customHeight="1">
      <c r="A47" s="33"/>
      <c r="B47" s="855"/>
      <c r="C47" s="182">
        <f t="shared" si="20"/>
        <v>36</v>
      </c>
      <c r="D47" s="180">
        <v>37</v>
      </c>
      <c r="E47" s="180">
        <v>1</v>
      </c>
      <c r="F47" s="180">
        <v>1</v>
      </c>
      <c r="G47" s="180">
        <v>0.24641833799999999</v>
      </c>
      <c r="H47" s="180">
        <f t="shared" si="0"/>
        <v>0.21359223300970873</v>
      </c>
      <c r="I47" s="100" t="s">
        <v>644</v>
      </c>
      <c r="J47" s="488"/>
      <c r="K47" s="80">
        <f t="shared" si="1"/>
        <v>1.5043689320388349E-3</v>
      </c>
      <c r="L47" s="80">
        <f t="shared" si="2"/>
        <v>5.8681948398139525E-4</v>
      </c>
      <c r="M47" s="80">
        <f t="shared" si="3"/>
        <v>6.4005730630744178E-3</v>
      </c>
      <c r="N47" s="80"/>
      <c r="O47" s="80">
        <f t="shared" si="4"/>
        <v>0.21359223300970873</v>
      </c>
      <c r="P47" s="80">
        <f t="shared" si="5"/>
        <v>0.24057306579627905</v>
      </c>
      <c r="Q47" s="80">
        <f t="shared" si="6"/>
        <v>0.23948424058186046</v>
      </c>
      <c r="R47" s="80"/>
      <c r="S47" s="80">
        <f t="shared" si="7"/>
        <v>9.0252427184466019E-3</v>
      </c>
      <c r="T47" s="88">
        <f t="shared" si="8"/>
        <v>4.7713467027627909E-2</v>
      </c>
      <c r="U47" s="88">
        <f t="shared" si="9"/>
        <v>6.6131805128372093E-2</v>
      </c>
      <c r="V47" s="488"/>
      <c r="W47" s="80">
        <f t="shared" si="10"/>
        <v>0.1945145631067961</v>
      </c>
      <c r="X47" s="80">
        <f t="shared" si="11"/>
        <v>0.91077669902912628</v>
      </c>
      <c r="Y47" s="88">
        <f t="shared" si="12"/>
        <v>0.21512893973302324</v>
      </c>
      <c r="Z47" s="88">
        <f t="shared" si="13"/>
        <v>0.21300859589441859</v>
      </c>
      <c r="AA47" s="488"/>
      <c r="AB47" s="80">
        <f t="shared" si="14"/>
        <v>0.11432038834951457</v>
      </c>
      <c r="AC47" s="88">
        <f t="shared" si="15"/>
        <v>0.17627507155534883</v>
      </c>
      <c r="AD47" s="88">
        <f t="shared" si="16"/>
        <v>0.11650429794279069</v>
      </c>
      <c r="AE47" s="488"/>
      <c r="AF47" s="80">
        <f t="shared" si="17"/>
        <v>0.19252427184466017</v>
      </c>
      <c r="AG47" s="88">
        <f t="shared" si="18"/>
        <v>0.23054441250558136</v>
      </c>
      <c r="AH47" s="88">
        <f t="shared" si="19"/>
        <v>0.23787965605534883</v>
      </c>
      <c r="AI47" s="12"/>
    </row>
    <row r="48" spans="1:35" ht="15" customHeight="1">
      <c r="A48" s="33"/>
      <c r="B48" s="855"/>
      <c r="C48" s="182">
        <f t="shared" si="20"/>
        <v>37</v>
      </c>
      <c r="D48" s="180">
        <v>35</v>
      </c>
      <c r="E48" s="180">
        <v>1</v>
      </c>
      <c r="F48" s="180">
        <v>1</v>
      </c>
      <c r="G48" s="180">
        <v>0.24641833799999999</v>
      </c>
      <c r="H48" s="180">
        <f t="shared" si="0"/>
        <v>0.21359223300970873</v>
      </c>
      <c r="I48" s="100" t="s">
        <v>645</v>
      </c>
      <c r="J48" s="488"/>
      <c r="K48" s="80">
        <f t="shared" si="1"/>
        <v>1.5043689320388349E-3</v>
      </c>
      <c r="L48" s="80">
        <f t="shared" si="2"/>
        <v>5.8681948398139525E-4</v>
      </c>
      <c r="M48" s="80">
        <f t="shared" si="3"/>
        <v>6.4005730630744178E-3</v>
      </c>
      <c r="N48" s="80"/>
      <c r="O48" s="80">
        <f t="shared" si="4"/>
        <v>0.21359223300970873</v>
      </c>
      <c r="P48" s="80">
        <f t="shared" si="5"/>
        <v>0.24057306579627905</v>
      </c>
      <c r="Q48" s="80">
        <f t="shared" si="6"/>
        <v>0.23948424058186046</v>
      </c>
      <c r="R48" s="80"/>
      <c r="S48" s="80">
        <f t="shared" si="7"/>
        <v>9.0252427184466019E-3</v>
      </c>
      <c r="T48" s="88">
        <f t="shared" si="8"/>
        <v>4.7713467027627909E-2</v>
      </c>
      <c r="U48" s="88">
        <f t="shared" si="9"/>
        <v>6.6131805128372093E-2</v>
      </c>
      <c r="V48" s="488"/>
      <c r="W48" s="80">
        <f t="shared" si="10"/>
        <v>0.1945145631067961</v>
      </c>
      <c r="X48" s="80">
        <f t="shared" si="11"/>
        <v>0.91077669902912628</v>
      </c>
      <c r="Y48" s="88">
        <f t="shared" si="12"/>
        <v>0.21512893973302324</v>
      </c>
      <c r="Z48" s="88">
        <f t="shared" si="13"/>
        <v>0.21300859589441859</v>
      </c>
      <c r="AA48" s="488"/>
      <c r="AB48" s="80">
        <f t="shared" si="14"/>
        <v>0.11432038834951457</v>
      </c>
      <c r="AC48" s="88">
        <f t="shared" si="15"/>
        <v>0.17627507155534883</v>
      </c>
      <c r="AD48" s="88">
        <f t="shared" si="16"/>
        <v>0.11650429794279069</v>
      </c>
      <c r="AE48" s="488"/>
      <c r="AF48" s="80">
        <f t="shared" si="17"/>
        <v>0.19252427184466017</v>
      </c>
      <c r="AG48" s="88">
        <f t="shared" si="18"/>
        <v>0.23054441250558136</v>
      </c>
      <c r="AH48" s="88">
        <f t="shared" si="19"/>
        <v>0.23787965605534883</v>
      </c>
      <c r="AI48" s="12"/>
    </row>
    <row r="49" spans="1:35" ht="15" customHeight="1">
      <c r="A49" s="33"/>
      <c r="B49" s="855"/>
      <c r="C49" s="182">
        <f t="shared" si="20"/>
        <v>38</v>
      </c>
      <c r="D49" s="180">
        <v>38</v>
      </c>
      <c r="E49" s="180">
        <v>5</v>
      </c>
      <c r="F49" s="180">
        <v>3</v>
      </c>
      <c r="G49" s="180">
        <v>1.2320916909999999</v>
      </c>
      <c r="H49" s="180">
        <f t="shared" si="0"/>
        <v>0.64077669902912626</v>
      </c>
      <c r="I49" s="100" t="s">
        <v>646</v>
      </c>
      <c r="J49" s="488"/>
      <c r="K49" s="80">
        <f t="shared" si="1"/>
        <v>4.5131067961165054E-3</v>
      </c>
      <c r="L49" s="80">
        <f t="shared" si="2"/>
        <v>2.9340974222883719E-3</v>
      </c>
      <c r="M49" s="80">
        <f t="shared" si="3"/>
        <v>3.2002865341346505E-2</v>
      </c>
      <c r="N49" s="80"/>
      <c r="O49" s="80">
        <f t="shared" si="4"/>
        <v>0.64077669902912626</v>
      </c>
      <c r="P49" s="80">
        <f t="shared" si="5"/>
        <v>1.2028653299576744</v>
      </c>
      <c r="Q49" s="80">
        <f t="shared" si="6"/>
        <v>1.1974212038811627</v>
      </c>
      <c r="R49" s="80"/>
      <c r="S49" s="80">
        <f t="shared" si="7"/>
        <v>2.7075728155339807E-2</v>
      </c>
      <c r="T49" s="88">
        <f t="shared" si="8"/>
        <v>0.23856733533176744</v>
      </c>
      <c r="U49" s="88">
        <f t="shared" si="9"/>
        <v>0.33065902591023255</v>
      </c>
      <c r="V49" s="488"/>
      <c r="W49" s="80">
        <f t="shared" si="10"/>
        <v>0.58354368932038836</v>
      </c>
      <c r="X49" s="80">
        <f t="shared" si="11"/>
        <v>2.7323300970873792</v>
      </c>
      <c r="Y49" s="88">
        <f t="shared" si="12"/>
        <v>1.0756446995381395</v>
      </c>
      <c r="Z49" s="88">
        <f t="shared" si="13"/>
        <v>1.0650429803365116</v>
      </c>
      <c r="AA49" s="488"/>
      <c r="AB49" s="80">
        <f t="shared" si="14"/>
        <v>0.34296116504854374</v>
      </c>
      <c r="AC49" s="88">
        <f t="shared" si="15"/>
        <v>0.88137535849209292</v>
      </c>
      <c r="AD49" s="88">
        <f t="shared" si="16"/>
        <v>0.58252149018674415</v>
      </c>
      <c r="AE49" s="488"/>
      <c r="AF49" s="80">
        <f t="shared" si="17"/>
        <v>0.57757281553398054</v>
      </c>
      <c r="AG49" s="88">
        <f t="shared" si="18"/>
        <v>1.1527220634634883</v>
      </c>
      <c r="AH49" s="88">
        <f t="shared" si="19"/>
        <v>1.1893982812420929</v>
      </c>
      <c r="AI49" s="12"/>
    </row>
    <row r="50" spans="1:35" ht="15" customHeight="1">
      <c r="A50" s="33"/>
      <c r="B50" s="855"/>
      <c r="C50" s="182">
        <f t="shared" si="20"/>
        <v>39</v>
      </c>
      <c r="D50" s="180">
        <v>39</v>
      </c>
      <c r="E50" s="180">
        <v>2</v>
      </c>
      <c r="F50" s="180">
        <v>2</v>
      </c>
      <c r="G50" s="180">
        <v>0.49283667599999997</v>
      </c>
      <c r="H50" s="180">
        <f t="shared" si="0"/>
        <v>0.42718446601941745</v>
      </c>
      <c r="I50" s="100" t="s">
        <v>647</v>
      </c>
      <c r="J50" s="488"/>
      <c r="K50" s="80">
        <f t="shared" si="1"/>
        <v>3.0087378640776697E-3</v>
      </c>
      <c r="L50" s="80">
        <f t="shared" si="2"/>
        <v>1.1736389679627905E-3</v>
      </c>
      <c r="M50" s="80">
        <f t="shared" si="3"/>
        <v>1.2801146126148836E-2</v>
      </c>
      <c r="N50" s="80"/>
      <c r="O50" s="80">
        <f t="shared" si="4"/>
        <v>0.42718446601941745</v>
      </c>
      <c r="P50" s="80">
        <f t="shared" si="5"/>
        <v>0.48114613159255809</v>
      </c>
      <c r="Q50" s="80">
        <f t="shared" si="6"/>
        <v>0.47896848116372093</v>
      </c>
      <c r="R50" s="80"/>
      <c r="S50" s="80">
        <f t="shared" si="7"/>
        <v>1.8050485436893204E-2</v>
      </c>
      <c r="T50" s="88">
        <f t="shared" si="8"/>
        <v>9.5426934055255819E-2</v>
      </c>
      <c r="U50" s="88">
        <f t="shared" si="9"/>
        <v>0.13226361025674419</v>
      </c>
      <c r="V50" s="488"/>
      <c r="W50" s="80">
        <f t="shared" si="10"/>
        <v>0.3890291262135922</v>
      </c>
      <c r="X50" s="80">
        <f t="shared" si="11"/>
        <v>1.8215533980582526</v>
      </c>
      <c r="Y50" s="88">
        <f t="shared" si="12"/>
        <v>0.43025787946604649</v>
      </c>
      <c r="Z50" s="88">
        <f t="shared" si="13"/>
        <v>0.42601719178883718</v>
      </c>
      <c r="AA50" s="488"/>
      <c r="AB50" s="80">
        <f t="shared" si="14"/>
        <v>0.22864077669902913</v>
      </c>
      <c r="AC50" s="88">
        <f t="shared" si="15"/>
        <v>0.35255014311069766</v>
      </c>
      <c r="AD50" s="88">
        <f t="shared" si="16"/>
        <v>0.23300859588558137</v>
      </c>
      <c r="AE50" s="488"/>
      <c r="AF50" s="80">
        <f t="shared" si="17"/>
        <v>0.38504854368932034</v>
      </c>
      <c r="AG50" s="88">
        <f t="shared" si="18"/>
        <v>0.46108882501116272</v>
      </c>
      <c r="AH50" s="88">
        <f t="shared" si="19"/>
        <v>0.47575931211069766</v>
      </c>
      <c r="AI50" s="12"/>
    </row>
    <row r="51" spans="1:35" ht="15" customHeight="1">
      <c r="A51" s="33"/>
      <c r="B51" s="856" t="s">
        <v>1744</v>
      </c>
      <c r="C51" s="183">
        <f t="shared" si="20"/>
        <v>40</v>
      </c>
      <c r="D51" s="90"/>
      <c r="E51" s="90"/>
      <c r="F51" s="90">
        <v>2</v>
      </c>
      <c r="G51" s="90"/>
      <c r="H51" s="90">
        <f t="shared" si="0"/>
        <v>0.42718446601941745</v>
      </c>
      <c r="I51" s="100" t="s">
        <v>648</v>
      </c>
      <c r="J51" s="488"/>
      <c r="K51" s="80">
        <f t="shared" si="1"/>
        <v>3.0087378640776697E-3</v>
      </c>
      <c r="L51" s="80">
        <f t="shared" si="2"/>
        <v>0</v>
      </c>
      <c r="M51" s="80">
        <f t="shared" si="3"/>
        <v>0</v>
      </c>
      <c r="N51" s="80"/>
      <c r="O51" s="80">
        <f t="shared" si="4"/>
        <v>0.42718446601941745</v>
      </c>
      <c r="P51" s="80">
        <f t="shared" si="5"/>
        <v>0</v>
      </c>
      <c r="Q51" s="80">
        <f t="shared" si="6"/>
        <v>0</v>
      </c>
      <c r="R51" s="80"/>
      <c r="S51" s="80">
        <f t="shared" si="7"/>
        <v>1.8050485436893204E-2</v>
      </c>
      <c r="T51" s="88">
        <f t="shared" si="8"/>
        <v>0</v>
      </c>
      <c r="U51" s="88">
        <f t="shared" si="9"/>
        <v>0</v>
      </c>
      <c r="V51" s="488"/>
      <c r="W51" s="80">
        <f t="shared" si="10"/>
        <v>0.3890291262135922</v>
      </c>
      <c r="X51" s="80">
        <f t="shared" si="11"/>
        <v>1.8215533980582526</v>
      </c>
      <c r="Y51" s="88">
        <f t="shared" si="12"/>
        <v>0</v>
      </c>
      <c r="Z51" s="88">
        <f t="shared" si="13"/>
        <v>0</v>
      </c>
      <c r="AA51" s="488"/>
      <c r="AB51" s="80">
        <f t="shared" si="14"/>
        <v>0.22864077669902913</v>
      </c>
      <c r="AC51" s="88">
        <f t="shared" si="15"/>
        <v>0</v>
      </c>
      <c r="AD51" s="88">
        <f t="shared" si="16"/>
        <v>0</v>
      </c>
      <c r="AE51" s="488"/>
      <c r="AF51" s="80">
        <f t="shared" si="17"/>
        <v>0.38504854368932034</v>
      </c>
      <c r="AG51" s="88">
        <f t="shared" si="18"/>
        <v>0</v>
      </c>
      <c r="AH51" s="88">
        <f t="shared" si="19"/>
        <v>0</v>
      </c>
      <c r="AI51" s="12"/>
    </row>
    <row r="52" spans="1:35" ht="15" customHeight="1">
      <c r="A52" s="33"/>
      <c r="B52" s="856"/>
      <c r="C52" s="183">
        <f t="shared" si="20"/>
        <v>41</v>
      </c>
      <c r="D52" s="90">
        <v>40</v>
      </c>
      <c r="E52" s="90">
        <v>2</v>
      </c>
      <c r="F52" s="90">
        <v>2</v>
      </c>
      <c r="G52" s="90">
        <v>0.49283667599999997</v>
      </c>
      <c r="H52" s="90">
        <f t="shared" si="0"/>
        <v>0.42718446601941745</v>
      </c>
      <c r="I52" s="100" t="s">
        <v>649</v>
      </c>
      <c r="J52" s="488"/>
      <c r="K52" s="80">
        <f t="shared" si="1"/>
        <v>3.0087378640776697E-3</v>
      </c>
      <c r="L52" s="80">
        <f t="shared" si="2"/>
        <v>1.1736389679627905E-3</v>
      </c>
      <c r="M52" s="80">
        <f t="shared" si="3"/>
        <v>1.2801146126148836E-2</v>
      </c>
      <c r="N52" s="80"/>
      <c r="O52" s="80">
        <f t="shared" si="4"/>
        <v>0.42718446601941745</v>
      </c>
      <c r="P52" s="80">
        <f t="shared" si="5"/>
        <v>0.48114613159255809</v>
      </c>
      <c r="Q52" s="80">
        <f t="shared" si="6"/>
        <v>0.47896848116372093</v>
      </c>
      <c r="R52" s="80"/>
      <c r="S52" s="80">
        <f t="shared" si="7"/>
        <v>1.8050485436893204E-2</v>
      </c>
      <c r="T52" s="88">
        <f t="shared" si="8"/>
        <v>9.5426934055255819E-2</v>
      </c>
      <c r="U52" s="88">
        <f t="shared" si="9"/>
        <v>0.13226361025674419</v>
      </c>
      <c r="V52" s="488"/>
      <c r="W52" s="80">
        <f t="shared" si="10"/>
        <v>0.3890291262135922</v>
      </c>
      <c r="X52" s="80">
        <f t="shared" si="11"/>
        <v>1.8215533980582526</v>
      </c>
      <c r="Y52" s="88">
        <f t="shared" si="12"/>
        <v>0.43025787946604649</v>
      </c>
      <c r="Z52" s="88">
        <f t="shared" si="13"/>
        <v>0.42601719178883718</v>
      </c>
      <c r="AA52" s="488"/>
      <c r="AB52" s="80">
        <f t="shared" si="14"/>
        <v>0.22864077669902913</v>
      </c>
      <c r="AC52" s="88">
        <f t="shared" si="15"/>
        <v>0.35255014311069766</v>
      </c>
      <c r="AD52" s="88">
        <f t="shared" si="16"/>
        <v>0.23300859588558137</v>
      </c>
      <c r="AE52" s="488"/>
      <c r="AF52" s="80">
        <f t="shared" si="17"/>
        <v>0.38504854368932034</v>
      </c>
      <c r="AG52" s="88">
        <f t="shared" si="18"/>
        <v>0.46108882501116272</v>
      </c>
      <c r="AH52" s="88">
        <f t="shared" si="19"/>
        <v>0.47575931211069766</v>
      </c>
      <c r="AI52" s="12"/>
    </row>
    <row r="53" spans="1:35" ht="15" customHeight="1">
      <c r="A53" s="33"/>
      <c r="B53" s="856"/>
      <c r="C53" s="183">
        <f t="shared" si="20"/>
        <v>42</v>
      </c>
      <c r="D53" s="90">
        <v>41</v>
      </c>
      <c r="E53" s="90">
        <v>3</v>
      </c>
      <c r="F53" s="90">
        <v>3</v>
      </c>
      <c r="G53" s="90">
        <v>0.73925501400000004</v>
      </c>
      <c r="H53" s="90">
        <f t="shared" si="0"/>
        <v>0.64077669902912626</v>
      </c>
      <c r="I53" s="100" t="s">
        <v>650</v>
      </c>
      <c r="J53" s="488"/>
      <c r="K53" s="80">
        <f t="shared" si="1"/>
        <v>4.5131067961165054E-3</v>
      </c>
      <c r="L53" s="80">
        <f t="shared" si="2"/>
        <v>1.7604584519441862E-3</v>
      </c>
      <c r="M53" s="80">
        <f t="shared" si="3"/>
        <v>1.9201719189223258E-2</v>
      </c>
      <c r="N53" s="80"/>
      <c r="O53" s="80">
        <f t="shared" si="4"/>
        <v>0.64077669902912626</v>
      </c>
      <c r="P53" s="80">
        <f t="shared" si="5"/>
        <v>0.72171919738883727</v>
      </c>
      <c r="Q53" s="80">
        <f t="shared" si="6"/>
        <v>0.7184527217455815</v>
      </c>
      <c r="R53" s="80"/>
      <c r="S53" s="80">
        <f t="shared" si="7"/>
        <v>2.7075728155339807E-2</v>
      </c>
      <c r="T53" s="88">
        <f t="shared" si="8"/>
        <v>0.14314040108288373</v>
      </c>
      <c r="U53" s="88">
        <f t="shared" si="9"/>
        <v>0.19839541538511629</v>
      </c>
      <c r="V53" s="488"/>
      <c r="W53" s="80">
        <f t="shared" si="10"/>
        <v>0.58354368932038836</v>
      </c>
      <c r="X53" s="80">
        <f t="shared" si="11"/>
        <v>2.7323300970873792</v>
      </c>
      <c r="Y53" s="88">
        <f t="shared" si="12"/>
        <v>0.64538681919906982</v>
      </c>
      <c r="Z53" s="88">
        <f t="shared" si="13"/>
        <v>0.63902578768325591</v>
      </c>
      <c r="AA53" s="488"/>
      <c r="AB53" s="80">
        <f t="shared" si="14"/>
        <v>0.34296116504854374</v>
      </c>
      <c r="AC53" s="88">
        <f t="shared" si="15"/>
        <v>0.52882521466604648</v>
      </c>
      <c r="AD53" s="88">
        <f t="shared" si="16"/>
        <v>0.34951289382837208</v>
      </c>
      <c r="AE53" s="488"/>
      <c r="AF53" s="80">
        <f t="shared" si="17"/>
        <v>0.57757281553398054</v>
      </c>
      <c r="AG53" s="88">
        <f t="shared" si="18"/>
        <v>0.6916332375167441</v>
      </c>
      <c r="AH53" s="88">
        <f t="shared" si="19"/>
        <v>0.71363896816604655</v>
      </c>
      <c r="AI53" s="12"/>
    </row>
    <row r="54" spans="1:35" ht="15" customHeight="1">
      <c r="A54" s="33"/>
      <c r="B54" s="856"/>
      <c r="C54" s="183">
        <f t="shared" si="20"/>
        <v>43</v>
      </c>
      <c r="D54" s="90">
        <v>42</v>
      </c>
      <c r="E54" s="90">
        <v>9</v>
      </c>
      <c r="F54" s="90">
        <v>20</v>
      </c>
      <c r="G54" s="90">
        <v>2.217765043</v>
      </c>
      <c r="H54" s="90">
        <f t="shared" si="0"/>
        <v>4.2718446601941746</v>
      </c>
      <c r="I54" s="100" t="s">
        <v>651</v>
      </c>
      <c r="J54" s="488"/>
      <c r="K54" s="80">
        <f t="shared" si="1"/>
        <v>3.0087378640776697E-2</v>
      </c>
      <c r="L54" s="80">
        <f t="shared" si="2"/>
        <v>5.2813753582139538E-3</v>
      </c>
      <c r="M54" s="80">
        <f t="shared" si="3"/>
        <v>5.7605157593644186E-2</v>
      </c>
      <c r="N54" s="80"/>
      <c r="O54" s="80">
        <f t="shared" si="4"/>
        <v>4.2718446601941746</v>
      </c>
      <c r="P54" s="80">
        <f t="shared" si="5"/>
        <v>2.1651575931427907</v>
      </c>
      <c r="Q54" s="80">
        <f t="shared" si="6"/>
        <v>2.1553581662086048</v>
      </c>
      <c r="R54" s="80"/>
      <c r="S54" s="80">
        <f t="shared" si="7"/>
        <v>0.18050485436893204</v>
      </c>
      <c r="T54" s="88">
        <f t="shared" si="8"/>
        <v>0.42942120344227908</v>
      </c>
      <c r="U54" s="88">
        <f t="shared" si="9"/>
        <v>0.59518624642372098</v>
      </c>
      <c r="V54" s="488"/>
      <c r="W54" s="80">
        <f t="shared" si="10"/>
        <v>3.8902912621359222</v>
      </c>
      <c r="X54" s="80">
        <f t="shared" si="11"/>
        <v>18.215533980582524</v>
      </c>
      <c r="Y54" s="88">
        <f t="shared" si="12"/>
        <v>1.9361604584702325</v>
      </c>
      <c r="Z54" s="88">
        <f t="shared" si="13"/>
        <v>1.917077363914186</v>
      </c>
      <c r="AA54" s="488"/>
      <c r="AB54" s="80">
        <f t="shared" si="14"/>
        <v>2.2864077669902914</v>
      </c>
      <c r="AC54" s="88">
        <f t="shared" si="15"/>
        <v>1.5864756447134882</v>
      </c>
      <c r="AD54" s="88">
        <f t="shared" si="16"/>
        <v>1.0485386819579068</v>
      </c>
      <c r="AE54" s="488"/>
      <c r="AF54" s="80">
        <f t="shared" si="17"/>
        <v>3.8504854368932033</v>
      </c>
      <c r="AG54" s="88">
        <f t="shared" si="18"/>
        <v>2.0748997134858138</v>
      </c>
      <c r="AH54" s="88">
        <f t="shared" si="19"/>
        <v>2.1409169054634885</v>
      </c>
      <c r="AI54" s="12"/>
    </row>
    <row r="55" spans="1:35" ht="15" customHeight="1">
      <c r="A55" s="33"/>
      <c r="B55" s="856"/>
      <c r="C55" s="183">
        <f t="shared" si="20"/>
        <v>44</v>
      </c>
      <c r="D55" s="90">
        <v>43</v>
      </c>
      <c r="E55" s="90">
        <v>1</v>
      </c>
      <c r="F55" s="90">
        <v>1</v>
      </c>
      <c r="G55" s="90">
        <v>0.24641833799999999</v>
      </c>
      <c r="H55" s="90">
        <f t="shared" si="0"/>
        <v>0.21359223300970873</v>
      </c>
      <c r="I55" s="100" t="s">
        <v>652</v>
      </c>
      <c r="J55" s="488"/>
      <c r="K55" s="80">
        <f t="shared" si="1"/>
        <v>1.5043689320388349E-3</v>
      </c>
      <c r="L55" s="80">
        <f t="shared" si="2"/>
        <v>5.8681948398139525E-4</v>
      </c>
      <c r="M55" s="80">
        <f t="shared" si="3"/>
        <v>6.4005730630744178E-3</v>
      </c>
      <c r="N55" s="80"/>
      <c r="O55" s="80">
        <f t="shared" si="4"/>
        <v>0.21359223300970873</v>
      </c>
      <c r="P55" s="80">
        <f t="shared" si="5"/>
        <v>0.24057306579627905</v>
      </c>
      <c r="Q55" s="80">
        <f t="shared" si="6"/>
        <v>0.23948424058186046</v>
      </c>
      <c r="R55" s="80"/>
      <c r="S55" s="80">
        <f t="shared" si="7"/>
        <v>9.0252427184466019E-3</v>
      </c>
      <c r="T55" s="88">
        <f t="shared" si="8"/>
        <v>4.7713467027627909E-2</v>
      </c>
      <c r="U55" s="88">
        <f t="shared" si="9"/>
        <v>6.6131805128372093E-2</v>
      </c>
      <c r="V55" s="488"/>
      <c r="W55" s="80">
        <f t="shared" si="10"/>
        <v>0.1945145631067961</v>
      </c>
      <c r="X55" s="80">
        <f t="shared" si="11"/>
        <v>0.91077669902912628</v>
      </c>
      <c r="Y55" s="88">
        <f t="shared" si="12"/>
        <v>0.21512893973302324</v>
      </c>
      <c r="Z55" s="88">
        <f t="shared" si="13"/>
        <v>0.21300859589441859</v>
      </c>
      <c r="AA55" s="488"/>
      <c r="AB55" s="80">
        <f t="shared" si="14"/>
        <v>0.11432038834951457</v>
      </c>
      <c r="AC55" s="88">
        <f t="shared" si="15"/>
        <v>0.17627507155534883</v>
      </c>
      <c r="AD55" s="88">
        <f t="shared" si="16"/>
        <v>0.11650429794279069</v>
      </c>
      <c r="AE55" s="488"/>
      <c r="AF55" s="80">
        <f t="shared" si="17"/>
        <v>0.19252427184466017</v>
      </c>
      <c r="AG55" s="88">
        <f t="shared" si="18"/>
        <v>0.23054441250558136</v>
      </c>
      <c r="AH55" s="88">
        <f t="shared" si="19"/>
        <v>0.23787965605534883</v>
      </c>
      <c r="AI55" s="12"/>
    </row>
    <row r="56" spans="1:35" ht="15" customHeight="1">
      <c r="A56" s="33"/>
      <c r="B56" s="856"/>
      <c r="C56" s="183">
        <f t="shared" si="20"/>
        <v>45</v>
      </c>
      <c r="D56" s="90"/>
      <c r="E56" s="90"/>
      <c r="F56" s="90">
        <v>1</v>
      </c>
      <c r="G56" s="90"/>
      <c r="H56" s="90">
        <f t="shared" si="0"/>
        <v>0.21359223300970873</v>
      </c>
      <c r="I56" s="100" t="s">
        <v>653</v>
      </c>
      <c r="J56" s="488"/>
      <c r="K56" s="80">
        <f t="shared" si="1"/>
        <v>1.5043689320388349E-3</v>
      </c>
      <c r="L56" s="80">
        <f t="shared" si="2"/>
        <v>0</v>
      </c>
      <c r="M56" s="80">
        <f t="shared" si="3"/>
        <v>0</v>
      </c>
      <c r="N56" s="80"/>
      <c r="O56" s="80">
        <f t="shared" si="4"/>
        <v>0.21359223300970873</v>
      </c>
      <c r="P56" s="80">
        <f t="shared" si="5"/>
        <v>0</v>
      </c>
      <c r="Q56" s="80">
        <f t="shared" si="6"/>
        <v>0</v>
      </c>
      <c r="R56" s="80"/>
      <c r="S56" s="80">
        <f t="shared" si="7"/>
        <v>9.0252427184466019E-3</v>
      </c>
      <c r="T56" s="88">
        <f t="shared" si="8"/>
        <v>0</v>
      </c>
      <c r="U56" s="88">
        <f t="shared" si="9"/>
        <v>0</v>
      </c>
      <c r="V56" s="488"/>
      <c r="W56" s="80">
        <f t="shared" si="10"/>
        <v>0.1945145631067961</v>
      </c>
      <c r="X56" s="80">
        <f t="shared" si="11"/>
        <v>0.91077669902912628</v>
      </c>
      <c r="Y56" s="88">
        <f t="shared" si="12"/>
        <v>0</v>
      </c>
      <c r="Z56" s="88">
        <f t="shared" si="13"/>
        <v>0</v>
      </c>
      <c r="AA56" s="488"/>
      <c r="AB56" s="80">
        <f t="shared" si="14"/>
        <v>0.11432038834951457</v>
      </c>
      <c r="AC56" s="88">
        <f t="shared" si="15"/>
        <v>0</v>
      </c>
      <c r="AD56" s="88">
        <f t="shared" si="16"/>
        <v>0</v>
      </c>
      <c r="AE56" s="488"/>
      <c r="AF56" s="80">
        <f t="shared" si="17"/>
        <v>0.19252427184466017</v>
      </c>
      <c r="AG56" s="88">
        <f t="shared" si="18"/>
        <v>0</v>
      </c>
      <c r="AH56" s="88">
        <f t="shared" si="19"/>
        <v>0</v>
      </c>
      <c r="AI56" s="12"/>
    </row>
    <row r="57" spans="1:35" ht="15" customHeight="1">
      <c r="A57" s="33"/>
      <c r="B57" s="728" t="s">
        <v>1593</v>
      </c>
      <c r="C57" s="729"/>
      <c r="D57" s="729"/>
      <c r="E57" s="729"/>
      <c r="F57" s="729"/>
      <c r="G57" s="729"/>
      <c r="H57" s="730"/>
      <c r="I57" s="161" t="s">
        <v>1551</v>
      </c>
      <c r="J57" s="487"/>
      <c r="K57" s="186">
        <f>SUM(K3:K56)</f>
        <v>0.30989999999999995</v>
      </c>
      <c r="L57" s="838" t="s">
        <v>864</v>
      </c>
      <c r="M57" s="838" t="s">
        <v>864</v>
      </c>
      <c r="N57" s="496"/>
      <c r="O57" s="186">
        <f>SUM(O3:O56)</f>
        <v>52</v>
      </c>
      <c r="P57" s="838" t="s">
        <v>864</v>
      </c>
      <c r="Q57" s="838" t="s">
        <v>864</v>
      </c>
      <c r="R57" s="496"/>
      <c r="S57" s="186">
        <f>SUM(S3:S56)</f>
        <v>5.8591999999999969</v>
      </c>
      <c r="T57" s="838" t="s">
        <v>864</v>
      </c>
      <c r="U57" s="838" t="s">
        <v>864</v>
      </c>
      <c r="V57" s="496"/>
      <c r="W57" s="186">
        <f>SUM(W3:W56)</f>
        <v>44.069999999999972</v>
      </c>
      <c r="X57" s="186">
        <f>SUM(X3:X56)</f>
        <v>191.62000000000009</v>
      </c>
      <c r="Y57" s="838" t="s">
        <v>864</v>
      </c>
      <c r="Z57" s="838" t="s">
        <v>864</v>
      </c>
      <c r="AA57" s="496"/>
      <c r="AB57" s="186">
        <f>SUM(AB3:AB56)</f>
        <v>26.050000000000018</v>
      </c>
      <c r="AC57" s="838" t="s">
        <v>864</v>
      </c>
      <c r="AD57" s="838" t="s">
        <v>864</v>
      </c>
      <c r="AE57" s="496"/>
      <c r="AF57" s="186">
        <f>SUM(AF3:AF56)</f>
        <v>48.160000000000011</v>
      </c>
      <c r="AG57" s="838" t="s">
        <v>864</v>
      </c>
      <c r="AH57" s="838" t="s">
        <v>864</v>
      </c>
      <c r="AI57" s="12"/>
    </row>
    <row r="58" spans="1:35" ht="15" customHeight="1">
      <c r="A58" s="33"/>
      <c r="B58" s="731"/>
      <c r="C58" s="732"/>
      <c r="D58" s="732"/>
      <c r="E58" s="732"/>
      <c r="F58" s="732"/>
      <c r="G58" s="732"/>
      <c r="H58" s="733"/>
      <c r="I58" s="161" t="s">
        <v>1552</v>
      </c>
      <c r="J58" s="487"/>
      <c r="K58" s="186">
        <f>SUM($H$3:$H$56)</f>
        <v>53</v>
      </c>
      <c r="L58" s="839"/>
      <c r="M58" s="839"/>
      <c r="N58" s="497"/>
      <c r="O58" s="186">
        <f>SUM($H$3:$H$56)</f>
        <v>53</v>
      </c>
      <c r="P58" s="839"/>
      <c r="Q58" s="839"/>
      <c r="R58" s="497"/>
      <c r="S58" s="186">
        <f>SUM($H$3:$H$56)</f>
        <v>53</v>
      </c>
      <c r="T58" s="839"/>
      <c r="U58" s="839"/>
      <c r="V58" s="497"/>
      <c r="W58" s="186">
        <f>SUM($H$3:$H$56)</f>
        <v>53</v>
      </c>
      <c r="X58" s="186">
        <f>SUM($H$3:$H$56)</f>
        <v>53</v>
      </c>
      <c r="Y58" s="839"/>
      <c r="Z58" s="839"/>
      <c r="AA58" s="497"/>
      <c r="AB58" s="186">
        <f>SUM($H$3:$H$56)</f>
        <v>53</v>
      </c>
      <c r="AC58" s="839"/>
      <c r="AD58" s="839"/>
      <c r="AE58" s="497"/>
      <c r="AF58" s="186">
        <f>SUM($H$3:$H$56)</f>
        <v>53</v>
      </c>
      <c r="AG58" s="839"/>
      <c r="AH58" s="839"/>
      <c r="AI58" s="12"/>
    </row>
    <row r="59" spans="1:35" ht="15" customHeight="1">
      <c r="A59" s="33"/>
      <c r="B59" s="734"/>
      <c r="C59" s="735"/>
      <c r="D59" s="735"/>
      <c r="E59" s="735"/>
      <c r="F59" s="735"/>
      <c r="G59" s="735"/>
      <c r="H59" s="749"/>
      <c r="I59" s="161" t="s">
        <v>1553</v>
      </c>
      <c r="J59" s="487"/>
      <c r="K59" s="186">
        <f>K57/K58</f>
        <v>5.8471698113207538E-3</v>
      </c>
      <c r="L59" s="840"/>
      <c r="M59" s="840"/>
      <c r="N59" s="498"/>
      <c r="O59" s="186">
        <f>O57/O58</f>
        <v>0.98113207547169812</v>
      </c>
      <c r="P59" s="840"/>
      <c r="Q59" s="840"/>
      <c r="R59" s="498"/>
      <c r="S59" s="186">
        <f>S57/S58</f>
        <v>0.11055094339622636</v>
      </c>
      <c r="T59" s="840"/>
      <c r="U59" s="840"/>
      <c r="V59" s="498"/>
      <c r="W59" s="186">
        <f>W57/W58</f>
        <v>0.83150943396226362</v>
      </c>
      <c r="X59" s="186">
        <f>X57/X58</f>
        <v>3.6154716981132093</v>
      </c>
      <c r="Y59" s="840"/>
      <c r="Z59" s="840"/>
      <c r="AA59" s="498"/>
      <c r="AB59" s="186">
        <f>AB57/AB58</f>
        <v>0.49150943396226449</v>
      </c>
      <c r="AC59" s="840"/>
      <c r="AD59" s="840"/>
      <c r="AE59" s="498"/>
      <c r="AF59" s="186">
        <f>AF57/AF58</f>
        <v>0.90867924528301902</v>
      </c>
      <c r="AG59" s="840"/>
      <c r="AH59" s="840"/>
      <c r="AI59" s="12"/>
    </row>
    <row r="60" spans="1:35" ht="15" customHeight="1">
      <c r="A60" s="33"/>
      <c r="B60" s="746" t="s">
        <v>1746</v>
      </c>
      <c r="C60" s="719" t="s">
        <v>864</v>
      </c>
      <c r="D60" s="125">
        <v>3</v>
      </c>
      <c r="E60" s="125">
        <v>2</v>
      </c>
      <c r="F60" s="847" t="s">
        <v>864</v>
      </c>
      <c r="G60" s="340">
        <v>0.49283667599999997</v>
      </c>
      <c r="H60" s="847" t="s">
        <v>864</v>
      </c>
      <c r="I60" s="100" t="s">
        <v>654</v>
      </c>
      <c r="J60" s="488"/>
      <c r="K60" s="187" t="s">
        <v>864</v>
      </c>
      <c r="L60" s="187">
        <f t="shared" si="2"/>
        <v>1.1736389679627905E-3</v>
      </c>
      <c r="M60" s="187">
        <f t="shared" si="3"/>
        <v>1.2801146126148836E-2</v>
      </c>
      <c r="N60" s="187"/>
      <c r="O60" s="187" t="s">
        <v>864</v>
      </c>
      <c r="P60" s="187">
        <f t="shared" ref="P60:P70" si="21">(41.98/43)*G60</f>
        <v>0.48114613159255809</v>
      </c>
      <c r="Q60" s="187">
        <f t="shared" ref="Q60:Q70" si="22">(41.79/43)*G60</f>
        <v>0.47896848116372093</v>
      </c>
      <c r="R60" s="187"/>
      <c r="S60" s="187" t="s">
        <v>864</v>
      </c>
      <c r="T60" s="71">
        <f t="shared" ref="T60:T70" si="23">(8.326/43)*G60</f>
        <v>9.5426934055255819E-2</v>
      </c>
      <c r="U60" s="71">
        <f t="shared" ref="U60:U70" si="24">(11.54/43)*G60</f>
        <v>0.13226361025674419</v>
      </c>
      <c r="V60" s="387"/>
      <c r="W60" s="187" t="s">
        <v>864</v>
      </c>
      <c r="X60" s="187" t="s">
        <v>864</v>
      </c>
      <c r="Y60" s="71">
        <f t="shared" ref="Y60:Y70" si="25">(37.54/43)*G60</f>
        <v>0.43025787946604649</v>
      </c>
      <c r="Z60" s="71">
        <f t="shared" ref="Z60:Z70" si="26">(37.17/43)*G60</f>
        <v>0.42601719178883718</v>
      </c>
      <c r="AA60" s="387"/>
      <c r="AB60" s="187" t="s">
        <v>864</v>
      </c>
      <c r="AC60" s="71">
        <f t="shared" ref="AC60:AC70" si="27">(30.76/43)*G60</f>
        <v>0.35255014311069766</v>
      </c>
      <c r="AD60" s="71">
        <f t="shared" ref="AD60:AD70" si="28">(20.33/43)*G60</f>
        <v>0.23300859588558137</v>
      </c>
      <c r="AE60" s="387"/>
      <c r="AF60" s="187" t="s">
        <v>864</v>
      </c>
      <c r="AG60" s="71">
        <f t="shared" ref="AG60:AG70" si="29">(40.23/43)*G60</f>
        <v>0.46108882501116272</v>
      </c>
      <c r="AH60" s="71">
        <f t="shared" ref="AH60:AH70" si="30">(41.51/43)*G60</f>
        <v>0.47575931211069766</v>
      </c>
      <c r="AI60" s="12"/>
    </row>
    <row r="61" spans="1:35" ht="15" customHeight="1">
      <c r="A61" s="33"/>
      <c r="B61" s="746"/>
      <c r="C61" s="720"/>
      <c r="D61" s="125">
        <v>5</v>
      </c>
      <c r="E61" s="125">
        <v>2</v>
      </c>
      <c r="F61" s="848"/>
      <c r="G61" s="340">
        <v>0.49283667599999997</v>
      </c>
      <c r="H61" s="848"/>
      <c r="I61" s="100" t="s">
        <v>655</v>
      </c>
      <c r="J61" s="488"/>
      <c r="K61" s="187" t="s">
        <v>864</v>
      </c>
      <c r="L61" s="187">
        <f t="shared" si="2"/>
        <v>1.1736389679627905E-3</v>
      </c>
      <c r="M61" s="187">
        <f t="shared" si="3"/>
        <v>1.2801146126148836E-2</v>
      </c>
      <c r="N61" s="187"/>
      <c r="O61" s="187" t="s">
        <v>864</v>
      </c>
      <c r="P61" s="187">
        <f t="shared" si="21"/>
        <v>0.48114613159255809</v>
      </c>
      <c r="Q61" s="187">
        <f t="shared" si="22"/>
        <v>0.47896848116372093</v>
      </c>
      <c r="R61" s="187"/>
      <c r="S61" s="187" t="s">
        <v>864</v>
      </c>
      <c r="T61" s="71">
        <f t="shared" si="23"/>
        <v>9.5426934055255819E-2</v>
      </c>
      <c r="U61" s="71">
        <f t="shared" si="24"/>
        <v>0.13226361025674419</v>
      </c>
      <c r="V61" s="387"/>
      <c r="W61" s="187" t="s">
        <v>864</v>
      </c>
      <c r="X61" s="187" t="s">
        <v>864</v>
      </c>
      <c r="Y61" s="71">
        <f t="shared" si="25"/>
        <v>0.43025787946604649</v>
      </c>
      <c r="Z61" s="71">
        <f t="shared" si="26"/>
        <v>0.42601719178883718</v>
      </c>
      <c r="AA61" s="387"/>
      <c r="AB61" s="187" t="s">
        <v>864</v>
      </c>
      <c r="AC61" s="71">
        <f t="shared" si="27"/>
        <v>0.35255014311069766</v>
      </c>
      <c r="AD61" s="71">
        <f t="shared" si="28"/>
        <v>0.23300859588558137</v>
      </c>
      <c r="AE61" s="387"/>
      <c r="AF61" s="187" t="s">
        <v>864</v>
      </c>
      <c r="AG61" s="71">
        <f t="shared" si="29"/>
        <v>0.46108882501116272</v>
      </c>
      <c r="AH61" s="71">
        <f t="shared" si="30"/>
        <v>0.47575931211069766</v>
      </c>
      <c r="AI61" s="12"/>
    </row>
    <row r="62" spans="1:35" ht="15" customHeight="1">
      <c r="A62" s="33"/>
      <c r="B62" s="746"/>
      <c r="C62" s="720"/>
      <c r="D62" s="125">
        <v>8</v>
      </c>
      <c r="E62" s="125">
        <v>5</v>
      </c>
      <c r="F62" s="848"/>
      <c r="G62" s="340">
        <v>1.2320916909999999</v>
      </c>
      <c r="H62" s="848"/>
      <c r="I62" s="100" t="s">
        <v>656</v>
      </c>
      <c r="J62" s="488"/>
      <c r="K62" s="187" t="s">
        <v>864</v>
      </c>
      <c r="L62" s="187">
        <f t="shared" si="2"/>
        <v>2.9340974222883719E-3</v>
      </c>
      <c r="M62" s="187">
        <f t="shared" si="3"/>
        <v>3.2002865341346505E-2</v>
      </c>
      <c r="N62" s="187"/>
      <c r="O62" s="187" t="s">
        <v>864</v>
      </c>
      <c r="P62" s="187">
        <f t="shared" si="21"/>
        <v>1.2028653299576744</v>
      </c>
      <c r="Q62" s="187">
        <f t="shared" si="22"/>
        <v>1.1974212038811627</v>
      </c>
      <c r="R62" s="187"/>
      <c r="S62" s="187" t="s">
        <v>864</v>
      </c>
      <c r="T62" s="71">
        <f t="shared" si="23"/>
        <v>0.23856733533176744</v>
      </c>
      <c r="U62" s="71">
        <f t="shared" si="24"/>
        <v>0.33065902591023255</v>
      </c>
      <c r="V62" s="387"/>
      <c r="W62" s="187" t="s">
        <v>864</v>
      </c>
      <c r="X62" s="187" t="s">
        <v>864</v>
      </c>
      <c r="Y62" s="71">
        <f t="shared" si="25"/>
        <v>1.0756446995381395</v>
      </c>
      <c r="Z62" s="71">
        <f t="shared" si="26"/>
        <v>1.0650429803365116</v>
      </c>
      <c r="AA62" s="387"/>
      <c r="AB62" s="187" t="s">
        <v>864</v>
      </c>
      <c r="AC62" s="71">
        <f t="shared" si="27"/>
        <v>0.88137535849209292</v>
      </c>
      <c r="AD62" s="71">
        <f t="shared" si="28"/>
        <v>0.58252149018674415</v>
      </c>
      <c r="AE62" s="387"/>
      <c r="AF62" s="187" t="s">
        <v>864</v>
      </c>
      <c r="AG62" s="71">
        <f t="shared" si="29"/>
        <v>1.1527220634634883</v>
      </c>
      <c r="AH62" s="71">
        <f t="shared" si="30"/>
        <v>1.1893982812420929</v>
      </c>
      <c r="AI62" s="12"/>
    </row>
    <row r="63" spans="1:35" ht="15" customHeight="1">
      <c r="A63" s="33"/>
      <c r="B63" s="746"/>
      <c r="C63" s="720"/>
      <c r="D63" s="125">
        <v>9</v>
      </c>
      <c r="E63" s="125">
        <v>9</v>
      </c>
      <c r="F63" s="848"/>
      <c r="G63" s="340">
        <v>2.217765043</v>
      </c>
      <c r="H63" s="848"/>
      <c r="I63" s="100" t="s">
        <v>657</v>
      </c>
      <c r="J63" s="488"/>
      <c r="K63" s="187" t="s">
        <v>864</v>
      </c>
      <c r="L63" s="187">
        <f t="shared" si="2"/>
        <v>5.2813753582139538E-3</v>
      </c>
      <c r="M63" s="187">
        <f t="shared" si="3"/>
        <v>5.7605157593644186E-2</v>
      </c>
      <c r="N63" s="187"/>
      <c r="O63" s="187" t="s">
        <v>864</v>
      </c>
      <c r="P63" s="187">
        <f t="shared" si="21"/>
        <v>2.1651575931427907</v>
      </c>
      <c r="Q63" s="187">
        <f t="shared" si="22"/>
        <v>2.1553581662086048</v>
      </c>
      <c r="R63" s="187"/>
      <c r="S63" s="187" t="s">
        <v>864</v>
      </c>
      <c r="T63" s="71">
        <f t="shared" si="23"/>
        <v>0.42942120344227908</v>
      </c>
      <c r="U63" s="71">
        <f t="shared" si="24"/>
        <v>0.59518624642372098</v>
      </c>
      <c r="V63" s="387"/>
      <c r="W63" s="187" t="s">
        <v>864</v>
      </c>
      <c r="X63" s="187" t="s">
        <v>864</v>
      </c>
      <c r="Y63" s="71">
        <f t="shared" si="25"/>
        <v>1.9361604584702325</v>
      </c>
      <c r="Z63" s="71">
        <f t="shared" si="26"/>
        <v>1.917077363914186</v>
      </c>
      <c r="AA63" s="387"/>
      <c r="AB63" s="187" t="s">
        <v>864</v>
      </c>
      <c r="AC63" s="71">
        <f t="shared" si="27"/>
        <v>1.5864756447134882</v>
      </c>
      <c r="AD63" s="71">
        <f t="shared" si="28"/>
        <v>1.0485386819579068</v>
      </c>
      <c r="AE63" s="387"/>
      <c r="AF63" s="187" t="s">
        <v>864</v>
      </c>
      <c r="AG63" s="71">
        <f t="shared" si="29"/>
        <v>2.0748997134858138</v>
      </c>
      <c r="AH63" s="71">
        <f t="shared" si="30"/>
        <v>2.1409169054634885</v>
      </c>
      <c r="AI63" s="12"/>
    </row>
    <row r="64" spans="1:35" ht="15" customHeight="1">
      <c r="A64" s="33"/>
      <c r="B64" s="746"/>
      <c r="C64" s="720"/>
      <c r="D64" s="125">
        <v>10</v>
      </c>
      <c r="E64" s="125">
        <v>20</v>
      </c>
      <c r="F64" s="848"/>
      <c r="G64" s="340">
        <v>4.9283667619999996</v>
      </c>
      <c r="H64" s="848"/>
      <c r="I64" s="100" t="s">
        <v>658</v>
      </c>
      <c r="J64" s="488"/>
      <c r="K64" s="187" t="s">
        <v>864</v>
      </c>
      <c r="L64" s="187">
        <f t="shared" si="2"/>
        <v>1.1736389684390697E-2</v>
      </c>
      <c r="M64" s="187">
        <f t="shared" si="3"/>
        <v>0.12801146131343719</v>
      </c>
      <c r="N64" s="187"/>
      <c r="O64" s="187" t="s">
        <v>864</v>
      </c>
      <c r="P64" s="187">
        <f t="shared" si="21"/>
        <v>4.8114613178781394</v>
      </c>
      <c r="Q64" s="187">
        <f t="shared" si="22"/>
        <v>4.78968481358093</v>
      </c>
      <c r="R64" s="187"/>
      <c r="S64" s="187" t="s">
        <v>864</v>
      </c>
      <c r="T64" s="71">
        <f t="shared" si="23"/>
        <v>0.95426934093981397</v>
      </c>
      <c r="U64" s="71">
        <f t="shared" si="24"/>
        <v>1.322636103104186</v>
      </c>
      <c r="V64" s="387"/>
      <c r="W64" s="187" t="s">
        <v>864</v>
      </c>
      <c r="X64" s="187" t="s">
        <v>864</v>
      </c>
      <c r="Y64" s="71">
        <f t="shared" si="25"/>
        <v>4.302578796406511</v>
      </c>
      <c r="Z64" s="71">
        <f t="shared" si="26"/>
        <v>4.2601719196172088</v>
      </c>
      <c r="AA64" s="387"/>
      <c r="AB64" s="187" t="s">
        <v>864</v>
      </c>
      <c r="AC64" s="71">
        <f t="shared" si="27"/>
        <v>3.5255014325376739</v>
      </c>
      <c r="AD64" s="71">
        <f t="shared" si="28"/>
        <v>2.3300859598013948</v>
      </c>
      <c r="AE64" s="387"/>
      <c r="AF64" s="187" t="s">
        <v>864</v>
      </c>
      <c r="AG64" s="71">
        <f t="shared" si="29"/>
        <v>4.6108882519827894</v>
      </c>
      <c r="AH64" s="71">
        <f t="shared" si="30"/>
        <v>4.7575931230376742</v>
      </c>
      <c r="AI64" s="12"/>
    </row>
    <row r="65" spans="1:35" ht="15" customHeight="1">
      <c r="A65" s="33"/>
      <c r="B65" s="746"/>
      <c r="C65" s="720"/>
      <c r="D65" s="125">
        <v>13</v>
      </c>
      <c r="E65" s="125">
        <v>0</v>
      </c>
      <c r="F65" s="848"/>
      <c r="G65" s="340">
        <v>0</v>
      </c>
      <c r="H65" s="848"/>
      <c r="I65" s="100" t="s">
        <v>659</v>
      </c>
      <c r="J65" s="488"/>
      <c r="K65" s="187" t="s">
        <v>864</v>
      </c>
      <c r="L65" s="187">
        <f t="shared" si="2"/>
        <v>0</v>
      </c>
      <c r="M65" s="187">
        <f t="shared" si="3"/>
        <v>0</v>
      </c>
      <c r="N65" s="187"/>
      <c r="O65" s="187" t="s">
        <v>864</v>
      </c>
      <c r="P65" s="187">
        <f t="shared" si="21"/>
        <v>0</v>
      </c>
      <c r="Q65" s="187">
        <f t="shared" si="22"/>
        <v>0</v>
      </c>
      <c r="R65" s="187"/>
      <c r="S65" s="187" t="s">
        <v>864</v>
      </c>
      <c r="T65" s="71">
        <f t="shared" si="23"/>
        <v>0</v>
      </c>
      <c r="U65" s="71">
        <f t="shared" si="24"/>
        <v>0</v>
      </c>
      <c r="V65" s="387"/>
      <c r="W65" s="187" t="s">
        <v>864</v>
      </c>
      <c r="X65" s="187" t="s">
        <v>864</v>
      </c>
      <c r="Y65" s="71">
        <f t="shared" si="25"/>
        <v>0</v>
      </c>
      <c r="Z65" s="71">
        <f t="shared" si="26"/>
        <v>0</v>
      </c>
      <c r="AA65" s="387"/>
      <c r="AB65" s="187" t="s">
        <v>864</v>
      </c>
      <c r="AC65" s="71">
        <f t="shared" si="27"/>
        <v>0</v>
      </c>
      <c r="AD65" s="71">
        <f t="shared" si="28"/>
        <v>0</v>
      </c>
      <c r="AE65" s="387"/>
      <c r="AF65" s="187" t="s">
        <v>864</v>
      </c>
      <c r="AG65" s="71">
        <f t="shared" si="29"/>
        <v>0</v>
      </c>
      <c r="AH65" s="71">
        <f t="shared" si="30"/>
        <v>0</v>
      </c>
      <c r="AI65" s="12"/>
    </row>
    <row r="66" spans="1:35" ht="15" customHeight="1">
      <c r="A66" s="33"/>
      <c r="B66" s="746"/>
      <c r="C66" s="720"/>
      <c r="D66" s="125">
        <v>14</v>
      </c>
      <c r="E66" s="125">
        <v>3</v>
      </c>
      <c r="F66" s="848"/>
      <c r="G66" s="340">
        <v>0.73925501400000004</v>
      </c>
      <c r="H66" s="848"/>
      <c r="I66" s="100" t="s">
        <v>660</v>
      </c>
      <c r="J66" s="488"/>
      <c r="K66" s="187" t="s">
        <v>864</v>
      </c>
      <c r="L66" s="187">
        <f>(0.1024/43)*G66</f>
        <v>1.7604584519441862E-3</v>
      </c>
      <c r="M66" s="187">
        <f t="shared" si="3"/>
        <v>1.9201719189223258E-2</v>
      </c>
      <c r="N66" s="187"/>
      <c r="O66" s="187" t="s">
        <v>864</v>
      </c>
      <c r="P66" s="187">
        <f t="shared" si="21"/>
        <v>0.72171919738883727</v>
      </c>
      <c r="Q66" s="187">
        <f t="shared" si="22"/>
        <v>0.7184527217455815</v>
      </c>
      <c r="R66" s="187"/>
      <c r="S66" s="187" t="s">
        <v>864</v>
      </c>
      <c r="T66" s="71">
        <f t="shared" si="23"/>
        <v>0.14314040108288373</v>
      </c>
      <c r="U66" s="71">
        <f t="shared" si="24"/>
        <v>0.19839541538511629</v>
      </c>
      <c r="V66" s="387"/>
      <c r="W66" s="187" t="s">
        <v>864</v>
      </c>
      <c r="X66" s="187" t="s">
        <v>864</v>
      </c>
      <c r="Y66" s="71">
        <f t="shared" si="25"/>
        <v>0.64538681919906982</v>
      </c>
      <c r="Z66" s="71">
        <f t="shared" si="26"/>
        <v>0.63902578768325591</v>
      </c>
      <c r="AA66" s="387"/>
      <c r="AB66" s="187" t="s">
        <v>864</v>
      </c>
      <c r="AC66" s="71">
        <f t="shared" si="27"/>
        <v>0.52882521466604648</v>
      </c>
      <c r="AD66" s="71">
        <f t="shared" si="28"/>
        <v>0.34951289382837208</v>
      </c>
      <c r="AE66" s="387"/>
      <c r="AF66" s="187" t="s">
        <v>864</v>
      </c>
      <c r="AG66" s="71">
        <f t="shared" si="29"/>
        <v>0.6916332375167441</v>
      </c>
      <c r="AH66" s="71">
        <f t="shared" si="30"/>
        <v>0.71363896816604655</v>
      </c>
      <c r="AI66" s="12"/>
    </row>
    <row r="67" spans="1:35" ht="15" customHeight="1">
      <c r="A67" s="33"/>
      <c r="B67" s="746"/>
      <c r="C67" s="720"/>
      <c r="D67" s="125">
        <v>16</v>
      </c>
      <c r="E67" s="125">
        <v>1</v>
      </c>
      <c r="F67" s="848"/>
      <c r="G67" s="340">
        <v>0.24641833799999999</v>
      </c>
      <c r="H67" s="848"/>
      <c r="I67" s="100" t="s">
        <v>661</v>
      </c>
      <c r="J67" s="488"/>
      <c r="K67" s="187" t="s">
        <v>864</v>
      </c>
      <c r="L67" s="403">
        <f t="shared" si="2"/>
        <v>5.8681948398139525E-4</v>
      </c>
      <c r="M67" s="187">
        <f t="shared" si="3"/>
        <v>6.4005730630744178E-3</v>
      </c>
      <c r="N67" s="187"/>
      <c r="O67" s="187" t="s">
        <v>864</v>
      </c>
      <c r="P67" s="187">
        <f t="shared" si="21"/>
        <v>0.24057306579627905</v>
      </c>
      <c r="Q67" s="187">
        <f t="shared" si="22"/>
        <v>0.23948424058186046</v>
      </c>
      <c r="R67" s="187"/>
      <c r="S67" s="187" t="s">
        <v>864</v>
      </c>
      <c r="T67" s="71">
        <f t="shared" si="23"/>
        <v>4.7713467027627909E-2</v>
      </c>
      <c r="U67" s="71">
        <f t="shared" si="24"/>
        <v>6.6131805128372093E-2</v>
      </c>
      <c r="V67" s="387"/>
      <c r="W67" s="187" t="s">
        <v>864</v>
      </c>
      <c r="X67" s="187" t="s">
        <v>864</v>
      </c>
      <c r="Y67" s="71">
        <f t="shared" si="25"/>
        <v>0.21512893973302324</v>
      </c>
      <c r="Z67" s="71">
        <f t="shared" si="26"/>
        <v>0.21300859589441859</v>
      </c>
      <c r="AA67" s="387"/>
      <c r="AB67" s="187" t="s">
        <v>864</v>
      </c>
      <c r="AC67" s="71">
        <f t="shared" si="27"/>
        <v>0.17627507155534883</v>
      </c>
      <c r="AD67" s="71">
        <f t="shared" si="28"/>
        <v>0.11650429794279069</v>
      </c>
      <c r="AE67" s="387"/>
      <c r="AF67" s="187" t="s">
        <v>864</v>
      </c>
      <c r="AG67" s="71">
        <f t="shared" si="29"/>
        <v>0.23054441250558136</v>
      </c>
      <c r="AH67" s="71">
        <f t="shared" si="30"/>
        <v>0.23787965605534883</v>
      </c>
      <c r="AI67" s="12"/>
    </row>
    <row r="68" spans="1:35" ht="15" customHeight="1">
      <c r="A68" s="33"/>
      <c r="B68" s="746"/>
      <c r="C68" s="720"/>
      <c r="D68" s="125">
        <v>24</v>
      </c>
      <c r="E68" s="125">
        <v>3</v>
      </c>
      <c r="F68" s="848"/>
      <c r="G68" s="340">
        <v>0.73925501400000004</v>
      </c>
      <c r="H68" s="848"/>
      <c r="I68" s="100" t="s">
        <v>662</v>
      </c>
      <c r="J68" s="488"/>
      <c r="K68" s="187" t="s">
        <v>864</v>
      </c>
      <c r="L68" s="187">
        <f t="shared" si="2"/>
        <v>1.7604584519441862E-3</v>
      </c>
      <c r="M68" s="187">
        <f t="shared" si="3"/>
        <v>1.9201719189223258E-2</v>
      </c>
      <c r="N68" s="187"/>
      <c r="O68" s="187" t="s">
        <v>864</v>
      </c>
      <c r="P68" s="187">
        <f t="shared" si="21"/>
        <v>0.72171919738883727</v>
      </c>
      <c r="Q68" s="187">
        <f t="shared" si="22"/>
        <v>0.7184527217455815</v>
      </c>
      <c r="R68" s="187"/>
      <c r="S68" s="187" t="s">
        <v>864</v>
      </c>
      <c r="T68" s="71">
        <f t="shared" si="23"/>
        <v>0.14314040108288373</v>
      </c>
      <c r="U68" s="71">
        <f t="shared" si="24"/>
        <v>0.19839541538511629</v>
      </c>
      <c r="V68" s="387"/>
      <c r="W68" s="187" t="s">
        <v>864</v>
      </c>
      <c r="X68" s="187" t="s">
        <v>864</v>
      </c>
      <c r="Y68" s="71">
        <f t="shared" si="25"/>
        <v>0.64538681919906982</v>
      </c>
      <c r="Z68" s="71">
        <f t="shared" si="26"/>
        <v>0.63902578768325591</v>
      </c>
      <c r="AA68" s="387"/>
      <c r="AB68" s="187" t="s">
        <v>864</v>
      </c>
      <c r="AC68" s="71">
        <f t="shared" si="27"/>
        <v>0.52882521466604648</v>
      </c>
      <c r="AD68" s="71">
        <f t="shared" si="28"/>
        <v>0.34951289382837208</v>
      </c>
      <c r="AE68" s="387"/>
      <c r="AF68" s="187" t="s">
        <v>864</v>
      </c>
      <c r="AG68" s="71">
        <f t="shared" si="29"/>
        <v>0.6916332375167441</v>
      </c>
      <c r="AH68" s="71">
        <f t="shared" si="30"/>
        <v>0.71363896816604655</v>
      </c>
      <c r="AI68" s="12"/>
    </row>
    <row r="69" spans="1:35" ht="15" customHeight="1">
      <c r="A69" s="33"/>
      <c r="B69" s="746"/>
      <c r="C69" s="720"/>
      <c r="D69" s="125">
        <v>29</v>
      </c>
      <c r="E69" s="125">
        <v>2</v>
      </c>
      <c r="F69" s="848"/>
      <c r="G69" s="340">
        <v>0.49283667599999997</v>
      </c>
      <c r="H69" s="848"/>
      <c r="I69" s="100" t="s">
        <v>663</v>
      </c>
      <c r="J69" s="488"/>
      <c r="K69" s="187" t="s">
        <v>864</v>
      </c>
      <c r="L69" s="187">
        <f t="shared" si="2"/>
        <v>1.1736389679627905E-3</v>
      </c>
      <c r="M69" s="187">
        <f t="shared" si="3"/>
        <v>1.2801146126148836E-2</v>
      </c>
      <c r="N69" s="187"/>
      <c r="O69" s="187" t="s">
        <v>864</v>
      </c>
      <c r="P69" s="187">
        <f t="shared" si="21"/>
        <v>0.48114613159255809</v>
      </c>
      <c r="Q69" s="187">
        <f t="shared" si="22"/>
        <v>0.47896848116372093</v>
      </c>
      <c r="R69" s="187"/>
      <c r="S69" s="187" t="s">
        <v>864</v>
      </c>
      <c r="T69" s="71">
        <f t="shared" si="23"/>
        <v>9.5426934055255819E-2</v>
      </c>
      <c r="U69" s="71">
        <f t="shared" si="24"/>
        <v>0.13226361025674419</v>
      </c>
      <c r="V69" s="387"/>
      <c r="W69" s="187" t="s">
        <v>864</v>
      </c>
      <c r="X69" s="187" t="s">
        <v>864</v>
      </c>
      <c r="Y69" s="71">
        <f t="shared" si="25"/>
        <v>0.43025787946604649</v>
      </c>
      <c r="Z69" s="71">
        <f t="shared" si="26"/>
        <v>0.42601719178883718</v>
      </c>
      <c r="AA69" s="387"/>
      <c r="AB69" s="187" t="s">
        <v>864</v>
      </c>
      <c r="AC69" s="71">
        <f t="shared" si="27"/>
        <v>0.35255014311069766</v>
      </c>
      <c r="AD69" s="71">
        <f t="shared" si="28"/>
        <v>0.23300859588558137</v>
      </c>
      <c r="AE69" s="387"/>
      <c r="AF69" s="187" t="s">
        <v>864</v>
      </c>
      <c r="AG69" s="71">
        <f t="shared" si="29"/>
        <v>0.46108882501116272</v>
      </c>
      <c r="AH69" s="71">
        <f t="shared" si="30"/>
        <v>0.47575931211069766</v>
      </c>
      <c r="AI69" s="12"/>
    </row>
    <row r="70" spans="1:35" ht="15" customHeight="1">
      <c r="A70" s="33"/>
      <c r="B70" s="746"/>
      <c r="C70" s="721"/>
      <c r="D70" s="125">
        <v>30</v>
      </c>
      <c r="E70" s="125">
        <v>1</v>
      </c>
      <c r="F70" s="849"/>
      <c r="G70" s="340">
        <v>0.24641833799999999</v>
      </c>
      <c r="H70" s="849"/>
      <c r="I70" s="100" t="s">
        <v>664</v>
      </c>
      <c r="J70" s="488"/>
      <c r="K70" s="187" t="s">
        <v>864</v>
      </c>
      <c r="L70" s="187">
        <f t="shared" si="2"/>
        <v>5.8681948398139525E-4</v>
      </c>
      <c r="M70" s="187">
        <f t="shared" si="3"/>
        <v>6.4005730630744178E-3</v>
      </c>
      <c r="N70" s="187"/>
      <c r="O70" s="187" t="s">
        <v>864</v>
      </c>
      <c r="P70" s="187">
        <f t="shared" si="21"/>
        <v>0.24057306579627905</v>
      </c>
      <c r="Q70" s="187">
        <f t="shared" si="22"/>
        <v>0.23948424058186046</v>
      </c>
      <c r="R70" s="187"/>
      <c r="S70" s="187" t="s">
        <v>864</v>
      </c>
      <c r="T70" s="71">
        <f t="shared" si="23"/>
        <v>4.7713467027627909E-2</v>
      </c>
      <c r="U70" s="71">
        <f t="shared" si="24"/>
        <v>6.6131805128372093E-2</v>
      </c>
      <c r="V70" s="387"/>
      <c r="W70" s="187" t="s">
        <v>864</v>
      </c>
      <c r="X70" s="187" t="s">
        <v>864</v>
      </c>
      <c r="Y70" s="71">
        <f t="shared" si="25"/>
        <v>0.21512893973302324</v>
      </c>
      <c r="Z70" s="71">
        <f t="shared" si="26"/>
        <v>0.21300859589441859</v>
      </c>
      <c r="AA70" s="387"/>
      <c r="AB70" s="187" t="s">
        <v>864</v>
      </c>
      <c r="AC70" s="71">
        <f t="shared" si="27"/>
        <v>0.17627507155534883</v>
      </c>
      <c r="AD70" s="71">
        <f t="shared" si="28"/>
        <v>0.11650429794279069</v>
      </c>
      <c r="AE70" s="387"/>
      <c r="AF70" s="187" t="s">
        <v>864</v>
      </c>
      <c r="AG70" s="71">
        <f t="shared" si="29"/>
        <v>0.23054441250558136</v>
      </c>
      <c r="AH70" s="71">
        <f t="shared" si="30"/>
        <v>0.23787965605534883</v>
      </c>
      <c r="AI70" s="12"/>
    </row>
    <row r="71" spans="1:35" ht="15" customHeight="1">
      <c r="A71" s="33"/>
      <c r="B71" s="743" t="s">
        <v>1592</v>
      </c>
      <c r="C71" s="743"/>
      <c r="D71" s="743"/>
      <c r="E71" s="743"/>
      <c r="F71" s="743"/>
      <c r="G71" s="743"/>
      <c r="H71" s="743"/>
      <c r="I71" s="161" t="s">
        <v>1551</v>
      </c>
      <c r="J71" s="502"/>
      <c r="K71" s="838" t="s">
        <v>864</v>
      </c>
      <c r="L71" s="137">
        <f>SUM(L3:L70)</f>
        <v>0.10239999999285576</v>
      </c>
      <c r="M71" s="137">
        <f>SUM(M3:M70)</f>
        <v>1.1168999999220768</v>
      </c>
      <c r="N71" s="499"/>
      <c r="O71" s="838" t="s">
        <v>864</v>
      </c>
      <c r="P71" s="137">
        <f>SUM(P3:P70)</f>
        <v>49.979999997071154</v>
      </c>
      <c r="Q71" s="137">
        <f>SUM(Q3:Q70)</f>
        <v>49.789999997084394</v>
      </c>
      <c r="R71" s="499"/>
      <c r="S71" s="838" t="s">
        <v>864</v>
      </c>
      <c r="T71" s="137">
        <f>SUM(T3:T70)</f>
        <v>11.325999999419116</v>
      </c>
      <c r="U71" s="137">
        <f>SUM(U3:U70)</f>
        <v>14.539999999194883</v>
      </c>
      <c r="V71" s="499"/>
      <c r="W71" s="838" t="s">
        <v>864</v>
      </c>
      <c r="X71" s="838" t="s">
        <v>864</v>
      </c>
      <c r="Y71" s="137">
        <f>SUM(Y3:Y70)</f>
        <v>41.539999997380924</v>
      </c>
      <c r="Z71" s="137">
        <f>SUM(Z3:Z70)</f>
        <v>41.169999997406755</v>
      </c>
      <c r="AA71" s="499"/>
      <c r="AB71" s="838" t="s">
        <v>864</v>
      </c>
      <c r="AC71" s="137">
        <f>SUM(AC3:AC70)</f>
        <v>33.25999999785396</v>
      </c>
      <c r="AD71" s="137">
        <f>SUM(AD3:AD70)</f>
        <v>22.829999998581627</v>
      </c>
      <c r="AE71" s="499"/>
      <c r="AF71" s="838" t="s">
        <v>864</v>
      </c>
      <c r="AG71" s="137">
        <f>SUM(AG3:AG70)</f>
        <v>48.729999997193232</v>
      </c>
      <c r="AH71" s="137">
        <f>SUM(AH3:AH70)</f>
        <v>50.009999997103932</v>
      </c>
      <c r="AI71" s="12"/>
    </row>
    <row r="72" spans="1:35" ht="15" customHeight="1">
      <c r="A72" s="33"/>
      <c r="B72" s="743"/>
      <c r="C72" s="743"/>
      <c r="D72" s="743"/>
      <c r="E72" s="743"/>
      <c r="F72" s="743"/>
      <c r="G72" s="743"/>
      <c r="H72" s="743"/>
      <c r="I72" s="161" t="s">
        <v>1552</v>
      </c>
      <c r="J72" s="503"/>
      <c r="K72" s="839"/>
      <c r="L72" s="137">
        <v>52</v>
      </c>
      <c r="M72" s="137">
        <v>52</v>
      </c>
      <c r="N72" s="500"/>
      <c r="O72" s="839"/>
      <c r="P72" s="137">
        <v>52</v>
      </c>
      <c r="Q72" s="137">
        <v>52</v>
      </c>
      <c r="R72" s="500"/>
      <c r="S72" s="839"/>
      <c r="T72" s="137">
        <v>52</v>
      </c>
      <c r="U72" s="137">
        <v>52</v>
      </c>
      <c r="V72" s="500"/>
      <c r="W72" s="839"/>
      <c r="X72" s="839"/>
      <c r="Y72" s="137">
        <v>52</v>
      </c>
      <c r="Z72" s="137">
        <v>52</v>
      </c>
      <c r="AA72" s="500"/>
      <c r="AB72" s="839"/>
      <c r="AC72" s="137">
        <v>52</v>
      </c>
      <c r="AD72" s="137">
        <v>52</v>
      </c>
      <c r="AE72" s="500"/>
      <c r="AF72" s="839"/>
      <c r="AG72" s="137">
        <v>52</v>
      </c>
      <c r="AH72" s="137">
        <v>52</v>
      </c>
      <c r="AI72" s="12"/>
    </row>
    <row r="73" spans="1:35" ht="15" customHeight="1">
      <c r="A73" s="33"/>
      <c r="B73" s="743"/>
      <c r="C73" s="743"/>
      <c r="D73" s="743"/>
      <c r="E73" s="743"/>
      <c r="F73" s="743"/>
      <c r="G73" s="743"/>
      <c r="H73" s="743"/>
      <c r="I73" s="161" t="s">
        <v>1553</v>
      </c>
      <c r="J73" s="504"/>
      <c r="K73" s="840"/>
      <c r="L73" s="137">
        <f>L71/L72</f>
        <v>1.9692307690933799E-3</v>
      </c>
      <c r="M73" s="137">
        <f>M71/M72</f>
        <v>2.147884615234763E-2</v>
      </c>
      <c r="N73" s="501"/>
      <c r="O73" s="840"/>
      <c r="P73" s="137">
        <f>P71/P72</f>
        <v>0.96115384609752219</v>
      </c>
      <c r="Q73" s="137">
        <f>Q71/Q72</f>
        <v>0.95749999994393065</v>
      </c>
      <c r="R73" s="501"/>
      <c r="S73" s="840"/>
      <c r="T73" s="137">
        <f>T71/T72</f>
        <v>0.21780769229652147</v>
      </c>
      <c r="U73" s="137">
        <f>U71/U72</f>
        <v>0.2796153845999016</v>
      </c>
      <c r="V73" s="501"/>
      <c r="W73" s="840"/>
      <c r="X73" s="840"/>
      <c r="Y73" s="137">
        <f>Y71/Y72</f>
        <v>0.79884615379578705</v>
      </c>
      <c r="Z73" s="137">
        <f>Z71/Z72</f>
        <v>0.79173076918089913</v>
      </c>
      <c r="AA73" s="501"/>
      <c r="AB73" s="840"/>
      <c r="AC73" s="137">
        <f>AC71/AC72</f>
        <v>0.6396153845741146</v>
      </c>
      <c r="AD73" s="137">
        <f>AD71/AD72</f>
        <v>0.43903846151118514</v>
      </c>
      <c r="AE73" s="501"/>
      <c r="AF73" s="840"/>
      <c r="AG73" s="137">
        <f>AG71/AG72</f>
        <v>0.9371153845614083</v>
      </c>
      <c r="AH73" s="137">
        <f>AH71/AH72</f>
        <v>0.96173076917507561</v>
      </c>
      <c r="AI73" s="12"/>
    </row>
    <row r="74" spans="1:35" ht="15" customHeight="1">
      <c r="A74" s="33"/>
      <c r="B74" s="850" t="s">
        <v>1602</v>
      </c>
      <c r="C74" s="851"/>
      <c r="D74" s="851"/>
      <c r="E74" s="851"/>
      <c r="F74" s="851"/>
      <c r="G74" s="851"/>
      <c r="H74" s="851"/>
      <c r="I74" s="851"/>
      <c r="J74" s="851"/>
      <c r="K74" s="851"/>
      <c r="L74" s="851"/>
      <c r="M74" s="851"/>
      <c r="N74" s="851"/>
      <c r="O74" s="851"/>
      <c r="P74" s="851"/>
      <c r="Q74" s="851"/>
      <c r="R74" s="851"/>
      <c r="S74" s="851"/>
      <c r="T74" s="851"/>
      <c r="U74" s="851"/>
      <c r="V74" s="851"/>
      <c r="W74" s="851"/>
      <c r="X74" s="851"/>
      <c r="Y74" s="851"/>
      <c r="Z74" s="851"/>
      <c r="AA74" s="851"/>
      <c r="AB74" s="851"/>
      <c r="AC74" s="851"/>
      <c r="AD74" s="851"/>
      <c r="AE74" s="851"/>
      <c r="AF74" s="851"/>
      <c r="AG74" s="851"/>
      <c r="AH74" s="852"/>
      <c r="AI74" s="12"/>
    </row>
    <row r="75" spans="1:35" ht="15" customHeight="1">
      <c r="A75" s="33"/>
      <c r="B75" s="715"/>
      <c r="C75" s="715"/>
      <c r="D75" s="715"/>
      <c r="E75" s="715"/>
      <c r="F75" s="715"/>
      <c r="G75" s="715"/>
      <c r="H75" s="715"/>
      <c r="I75" s="715"/>
      <c r="J75" s="715"/>
      <c r="K75" s="715"/>
      <c r="L75" s="715"/>
      <c r="M75" s="715"/>
      <c r="N75" s="715"/>
      <c r="O75" s="715"/>
      <c r="P75" s="715"/>
      <c r="Q75" s="715"/>
      <c r="R75" s="715"/>
      <c r="S75" s="715"/>
      <c r="T75" s="715"/>
      <c r="U75" s="715"/>
      <c r="V75" s="715"/>
      <c r="W75" s="715"/>
      <c r="X75" s="715"/>
      <c r="Y75" s="715"/>
      <c r="Z75" s="715"/>
      <c r="AA75" s="715"/>
      <c r="AB75" s="715"/>
      <c r="AC75" s="715"/>
      <c r="AD75" s="715"/>
      <c r="AE75" s="715"/>
      <c r="AF75" s="715"/>
      <c r="AG75" s="715"/>
      <c r="AH75" s="715"/>
      <c r="AI75" s="715"/>
    </row>
    <row r="76" spans="1:35" ht="15" customHeight="1">
      <c r="A76" s="33"/>
      <c r="B76" s="715"/>
      <c r="C76" s="715"/>
      <c r="D76" s="715"/>
      <c r="E76" s="715"/>
      <c r="F76" s="715"/>
      <c r="G76" s="715"/>
      <c r="H76" s="715"/>
      <c r="I76" s="715"/>
      <c r="J76" s="715"/>
      <c r="K76" s="715"/>
      <c r="L76" s="715"/>
      <c r="M76" s="715"/>
      <c r="N76" s="715"/>
      <c r="O76" s="715"/>
      <c r="P76" s="715"/>
      <c r="Q76" s="715"/>
      <c r="R76" s="715"/>
      <c r="S76" s="715"/>
      <c r="T76" s="715"/>
      <c r="U76" s="715"/>
      <c r="V76" s="715"/>
      <c r="W76" s="715"/>
      <c r="X76" s="715"/>
      <c r="Y76" s="715"/>
      <c r="Z76" s="715"/>
      <c r="AA76" s="715"/>
      <c r="AB76" s="715"/>
      <c r="AC76" s="715"/>
      <c r="AD76" s="715"/>
      <c r="AE76" s="715"/>
      <c r="AF76" s="715"/>
      <c r="AG76" s="715"/>
      <c r="AH76" s="715"/>
      <c r="AI76" s="715"/>
    </row>
    <row r="77" spans="1:35" ht="15" customHeight="1">
      <c r="A77" s="33"/>
      <c r="B77" s="715"/>
      <c r="C77" s="715"/>
      <c r="D77" s="715"/>
      <c r="E77" s="715"/>
      <c r="F77" s="715"/>
      <c r="G77" s="715"/>
      <c r="H77" s="715"/>
      <c r="I77" s="715"/>
      <c r="J77" s="715"/>
      <c r="K77" s="715"/>
      <c r="L77" s="715"/>
      <c r="M77" s="715"/>
      <c r="N77" s="715"/>
      <c r="O77" s="715"/>
      <c r="P77" s="715"/>
      <c r="Q77" s="715"/>
      <c r="R77" s="715"/>
      <c r="S77" s="715"/>
      <c r="T77" s="715"/>
      <c r="U77" s="715"/>
      <c r="V77" s="715"/>
      <c r="W77" s="715"/>
      <c r="X77" s="715"/>
      <c r="Y77" s="715"/>
      <c r="Z77" s="715"/>
      <c r="AA77" s="715"/>
      <c r="AB77" s="715"/>
      <c r="AC77" s="715"/>
      <c r="AD77" s="715"/>
      <c r="AE77" s="715"/>
      <c r="AF77" s="715"/>
      <c r="AG77" s="715"/>
      <c r="AH77" s="715"/>
      <c r="AI77" s="715"/>
    </row>
  </sheetData>
  <mergeCells count="37">
    <mergeCell ref="G3:G11"/>
    <mergeCell ref="P57:P59"/>
    <mergeCell ref="B3:B11"/>
    <mergeCell ref="B30:B40"/>
    <mergeCell ref="B41:B42"/>
    <mergeCell ref="B43:B50"/>
    <mergeCell ref="B51:B56"/>
    <mergeCell ref="B60:B70"/>
    <mergeCell ref="B75:AI77"/>
    <mergeCell ref="B12:B29"/>
    <mergeCell ref="D3:D11"/>
    <mergeCell ref="C60:C70"/>
    <mergeCell ref="F60:F70"/>
    <mergeCell ref="E3:E11"/>
    <mergeCell ref="F3:F11"/>
    <mergeCell ref="Q57:Q59"/>
    <mergeCell ref="H60:H70"/>
    <mergeCell ref="B71:H73"/>
    <mergeCell ref="B57:H59"/>
    <mergeCell ref="L57:L59"/>
    <mergeCell ref="M57:M59"/>
    <mergeCell ref="B74:AH74"/>
    <mergeCell ref="AC57:AC59"/>
    <mergeCell ref="AD57:AD59"/>
    <mergeCell ref="AG57:AG59"/>
    <mergeCell ref="AH57:AH59"/>
    <mergeCell ref="K71:K73"/>
    <mergeCell ref="O71:O73"/>
    <mergeCell ref="S71:S73"/>
    <mergeCell ref="W71:W73"/>
    <mergeCell ref="X71:X73"/>
    <mergeCell ref="AB71:AB73"/>
    <mergeCell ref="AF71:AF73"/>
    <mergeCell ref="T57:T59"/>
    <mergeCell ref="U57:U59"/>
    <mergeCell ref="Y57:Y59"/>
    <mergeCell ref="Z57:Z59"/>
  </mergeCells>
  <phoneticPr fontId="30"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168"/>
  <sheetViews>
    <sheetView topLeftCell="C1" zoomScale="83" zoomScaleNormal="85" zoomScalePageLayoutView="85" workbookViewId="0">
      <selection activeCell="H13" sqref="H13"/>
    </sheetView>
  </sheetViews>
  <sheetFormatPr baseColWidth="10" defaultColWidth="11.5" defaultRowHeight="15"/>
  <cols>
    <col min="1" max="1" width="6.33203125" customWidth="1"/>
    <col min="2" max="2" width="14.5" customWidth="1"/>
    <col min="3" max="3" width="68.5" style="133" customWidth="1"/>
    <col min="4" max="4" width="15.6640625" style="133" customWidth="1"/>
    <col min="5" max="5" width="7.5" customWidth="1"/>
    <col min="6" max="6" width="9.1640625" hidden="1" customWidth="1"/>
    <col min="7" max="7" width="11.1640625" customWidth="1"/>
    <col min="8" max="8" width="74.1640625" style="66" customWidth="1"/>
    <col min="9" max="9" width="5.1640625" style="66" customWidth="1"/>
    <col min="10" max="13" width="5.5" customWidth="1"/>
    <col min="14" max="15" width="5.33203125" customWidth="1"/>
    <col min="16" max="20" width="5.5" customWidth="1"/>
    <col min="21" max="21" width="7.1640625" customWidth="1"/>
  </cols>
  <sheetData>
    <row r="1" spans="1:21" ht="52" customHeight="1">
      <c r="A1" s="12"/>
      <c r="B1" s="12"/>
      <c r="C1" s="131"/>
      <c r="D1" s="131"/>
      <c r="E1" s="12"/>
      <c r="F1" s="12"/>
      <c r="G1" s="12"/>
      <c r="H1" s="33"/>
      <c r="I1" s="33"/>
      <c r="J1" s="12"/>
      <c r="K1" s="12"/>
      <c r="L1" s="12"/>
      <c r="M1" s="12"/>
      <c r="N1" s="12"/>
      <c r="O1" s="12"/>
      <c r="P1" s="12"/>
      <c r="Q1" s="12"/>
      <c r="R1" s="12"/>
      <c r="S1" s="12"/>
      <c r="T1" s="12"/>
      <c r="U1" s="12"/>
    </row>
    <row r="2" spans="1:21" s="66" customFormat="1" ht="88">
      <c r="A2" s="33"/>
      <c r="B2" s="258" t="s">
        <v>29</v>
      </c>
      <c r="C2" s="260" t="s">
        <v>1581</v>
      </c>
      <c r="D2" s="260"/>
      <c r="E2" s="259" t="s">
        <v>2219</v>
      </c>
      <c r="F2" s="259" t="s">
        <v>597</v>
      </c>
      <c r="G2" s="259" t="s">
        <v>1741</v>
      </c>
      <c r="H2" s="37" t="s">
        <v>489</v>
      </c>
      <c r="I2" s="212" t="s">
        <v>1964</v>
      </c>
      <c r="J2" s="212" t="s">
        <v>1949</v>
      </c>
      <c r="K2" s="96" t="s">
        <v>1960</v>
      </c>
      <c r="L2" s="96" t="s">
        <v>1926</v>
      </c>
      <c r="M2" s="97" t="s">
        <v>1961</v>
      </c>
      <c r="N2" s="97" t="s">
        <v>1927</v>
      </c>
      <c r="O2" s="144" t="s">
        <v>1962</v>
      </c>
      <c r="P2" s="144" t="s">
        <v>1928</v>
      </c>
      <c r="Q2" s="95" t="s">
        <v>1963</v>
      </c>
      <c r="R2" s="95" t="s">
        <v>1929</v>
      </c>
      <c r="S2" s="98" t="s">
        <v>1957</v>
      </c>
      <c r="T2" s="98" t="s">
        <v>1930</v>
      </c>
      <c r="U2" s="33"/>
    </row>
    <row r="3" spans="1:21" s="66" customFormat="1">
      <c r="A3" s="33"/>
      <c r="B3" s="861" t="s">
        <v>1580</v>
      </c>
      <c r="C3" s="857">
        <v>142</v>
      </c>
      <c r="D3" s="544"/>
      <c r="E3" s="857">
        <f>SUM(E17:E158)</f>
        <v>2290</v>
      </c>
      <c r="F3" s="261"/>
      <c r="G3" s="857" t="s">
        <v>864</v>
      </c>
      <c r="H3" s="37" t="s">
        <v>1055</v>
      </c>
      <c r="I3" s="267"/>
      <c r="J3" s="262">
        <v>81.96</v>
      </c>
      <c r="K3" s="262"/>
      <c r="L3" s="262">
        <v>26.02</v>
      </c>
      <c r="M3" s="262"/>
      <c r="N3" s="262">
        <v>72.91</v>
      </c>
      <c r="O3" s="262"/>
      <c r="P3" s="263">
        <v>25.66</v>
      </c>
      <c r="Q3" s="263"/>
      <c r="R3" s="264">
        <v>42.78</v>
      </c>
      <c r="S3" s="264"/>
      <c r="T3" s="264">
        <v>23.49</v>
      </c>
      <c r="U3" s="33"/>
    </row>
    <row r="4" spans="1:21" s="66" customFormat="1">
      <c r="A4" s="33"/>
      <c r="B4" s="862"/>
      <c r="C4" s="858"/>
      <c r="D4" s="545"/>
      <c r="E4" s="858"/>
      <c r="F4" s="261"/>
      <c r="G4" s="858"/>
      <c r="H4" s="37" t="s">
        <v>1056</v>
      </c>
      <c r="I4" s="267"/>
      <c r="J4" s="262">
        <f>142*(1-(J3/84.83))</f>
        <v>4.8041966285512325</v>
      </c>
      <c r="K4" s="262"/>
      <c r="L4" s="262">
        <f t="shared" ref="L4:R4" si="0">142*(1-(L3/84.83))</f>
        <v>98.444182482612277</v>
      </c>
      <c r="M4" s="262"/>
      <c r="N4" s="262">
        <f>142*(1-(N3/84.83))</f>
        <v>19.953318401508898</v>
      </c>
      <c r="O4" s="262"/>
      <c r="P4" s="262">
        <f>142*(1-(P3/84.83))</f>
        <v>99.046799481315574</v>
      </c>
      <c r="Q4" s="262"/>
      <c r="R4" s="262">
        <f t="shared" si="0"/>
        <v>70.389013320759162</v>
      </c>
      <c r="S4" s="262"/>
      <c r="T4" s="262">
        <f>142*(1-(T3/84.83))</f>
        <v>102.6792408346104</v>
      </c>
      <c r="U4" s="33"/>
    </row>
    <row r="5" spans="1:21" ht="14" customHeight="1">
      <c r="A5" s="12"/>
      <c r="B5" s="745" t="s">
        <v>601</v>
      </c>
      <c r="C5" s="179">
        <v>1</v>
      </c>
      <c r="D5" s="179"/>
      <c r="E5" s="869" t="s">
        <v>864</v>
      </c>
      <c r="F5" s="175"/>
      <c r="G5" s="176">
        <f>((142/0.8)*0.2)/9</f>
        <v>3.9444444444444446</v>
      </c>
      <c r="H5" s="88" t="s">
        <v>909</v>
      </c>
      <c r="I5" s="488"/>
      <c r="J5" s="80">
        <v>0</v>
      </c>
      <c r="K5" s="80"/>
      <c r="L5" s="80">
        <f>G5</f>
        <v>3.9444444444444446</v>
      </c>
      <c r="M5" s="80"/>
      <c r="N5" s="80">
        <v>0</v>
      </c>
      <c r="O5" s="80"/>
      <c r="P5" s="80">
        <f>G5/2</f>
        <v>1.9722222222222223</v>
      </c>
      <c r="Q5" s="80"/>
      <c r="R5" s="128">
        <v>0</v>
      </c>
      <c r="S5" s="128"/>
      <c r="T5" s="88">
        <f>G5</f>
        <v>3.9444444444444446</v>
      </c>
      <c r="U5" s="12"/>
    </row>
    <row r="6" spans="1:21">
      <c r="A6" s="12"/>
      <c r="B6" s="745"/>
      <c r="C6" s="179">
        <v>2</v>
      </c>
      <c r="D6" s="179"/>
      <c r="E6" s="870"/>
      <c r="F6" s="175"/>
      <c r="G6" s="176">
        <f t="shared" ref="G6:G13" si="1">((142/0.8)*0.2)/9</f>
        <v>3.9444444444444446</v>
      </c>
      <c r="H6" s="88" t="s">
        <v>910</v>
      </c>
      <c r="I6" s="488"/>
      <c r="J6" s="80">
        <v>0</v>
      </c>
      <c r="K6" s="80"/>
      <c r="L6" s="80">
        <f>G6</f>
        <v>3.9444444444444446</v>
      </c>
      <c r="M6" s="80"/>
      <c r="N6" s="80">
        <v>0</v>
      </c>
      <c r="O6" s="80"/>
      <c r="P6" s="80">
        <f>G6</f>
        <v>3.9444444444444446</v>
      </c>
      <c r="Q6" s="80"/>
      <c r="R6" s="128">
        <f>G6</f>
        <v>3.9444444444444446</v>
      </c>
      <c r="S6" s="128"/>
      <c r="T6" s="88">
        <f>G6</f>
        <v>3.9444444444444446</v>
      </c>
      <c r="U6" s="12"/>
    </row>
    <row r="7" spans="1:21">
      <c r="A7" s="12"/>
      <c r="B7" s="745"/>
      <c r="C7" s="179">
        <v>3</v>
      </c>
      <c r="D7" s="179"/>
      <c r="E7" s="870"/>
      <c r="F7" s="175"/>
      <c r="G7" s="176">
        <f t="shared" si="1"/>
        <v>3.9444444444444446</v>
      </c>
      <c r="H7" s="88" t="s">
        <v>911</v>
      </c>
      <c r="I7" s="488"/>
      <c r="J7" s="80">
        <v>0</v>
      </c>
      <c r="K7" s="80"/>
      <c r="L7" s="130">
        <f>G7/2</f>
        <v>1.9722222222222223</v>
      </c>
      <c r="M7" s="130"/>
      <c r="N7" s="80">
        <v>0</v>
      </c>
      <c r="O7" s="80"/>
      <c r="P7" s="80">
        <v>0</v>
      </c>
      <c r="Q7" s="80"/>
      <c r="R7" s="88">
        <v>0</v>
      </c>
      <c r="S7" s="88"/>
      <c r="T7" s="88">
        <f>G7</f>
        <v>3.9444444444444446</v>
      </c>
      <c r="U7" s="12"/>
    </row>
    <row r="8" spans="1:21">
      <c r="A8" s="12"/>
      <c r="B8" s="745"/>
      <c r="C8" s="179">
        <v>4</v>
      </c>
      <c r="D8" s="179"/>
      <c r="E8" s="870"/>
      <c r="F8" s="175"/>
      <c r="G8" s="176">
        <f t="shared" si="1"/>
        <v>3.9444444444444446</v>
      </c>
      <c r="H8" s="88" t="s">
        <v>602</v>
      </c>
      <c r="I8" s="488"/>
      <c r="J8" s="80">
        <v>0</v>
      </c>
      <c r="K8" s="80"/>
      <c r="L8" s="130">
        <f>G8/2</f>
        <v>1.9722222222222223</v>
      </c>
      <c r="M8" s="130"/>
      <c r="N8" s="80">
        <v>0</v>
      </c>
      <c r="O8" s="80"/>
      <c r="P8" s="80">
        <v>0</v>
      </c>
      <c r="Q8" s="80"/>
      <c r="R8" s="88">
        <v>0</v>
      </c>
      <c r="S8" s="88"/>
      <c r="T8" s="128">
        <v>0</v>
      </c>
      <c r="U8" s="12"/>
    </row>
    <row r="9" spans="1:21">
      <c r="A9" s="12"/>
      <c r="B9" s="745"/>
      <c r="C9" s="179">
        <v>5</v>
      </c>
      <c r="D9" s="179"/>
      <c r="E9" s="870"/>
      <c r="F9" s="175"/>
      <c r="G9" s="176">
        <f t="shared" si="1"/>
        <v>3.9444444444444446</v>
      </c>
      <c r="H9" s="88" t="s">
        <v>603</v>
      </c>
      <c r="I9" s="488"/>
      <c r="J9" s="80">
        <v>0</v>
      </c>
      <c r="K9" s="80"/>
      <c r="L9" s="80">
        <f>G9</f>
        <v>3.9444444444444446</v>
      </c>
      <c r="M9" s="80"/>
      <c r="N9" s="130">
        <v>0</v>
      </c>
      <c r="O9" s="130"/>
      <c r="P9" s="80">
        <v>0</v>
      </c>
      <c r="Q9" s="80"/>
      <c r="R9" s="88">
        <v>0</v>
      </c>
      <c r="S9" s="88"/>
      <c r="T9" s="88">
        <f>G9</f>
        <v>3.9444444444444446</v>
      </c>
      <c r="U9" s="12"/>
    </row>
    <row r="10" spans="1:21">
      <c r="A10" s="12"/>
      <c r="B10" s="745"/>
      <c r="C10" s="179">
        <v>6</v>
      </c>
      <c r="D10" s="179"/>
      <c r="E10" s="870"/>
      <c r="F10" s="175"/>
      <c r="G10" s="176">
        <f>((142/0.8)*0.2)/9</f>
        <v>3.9444444444444446</v>
      </c>
      <c r="H10" s="88" t="s">
        <v>604</v>
      </c>
      <c r="I10" s="488"/>
      <c r="J10" s="130">
        <f>G10/2</f>
        <v>1.9722222222222223</v>
      </c>
      <c r="K10" s="130"/>
      <c r="L10" s="130">
        <f>G10</f>
        <v>3.9444444444444446</v>
      </c>
      <c r="M10" s="130"/>
      <c r="N10" s="80">
        <f>G10</f>
        <v>3.9444444444444446</v>
      </c>
      <c r="O10" s="80"/>
      <c r="P10" s="80">
        <f>G10/2</f>
        <v>1.9722222222222223</v>
      </c>
      <c r="Q10" s="80"/>
      <c r="R10" s="128">
        <f>G10</f>
        <v>3.9444444444444446</v>
      </c>
      <c r="S10" s="128"/>
      <c r="T10" s="88">
        <f>G10/2</f>
        <v>1.9722222222222223</v>
      </c>
      <c r="U10" s="12"/>
    </row>
    <row r="11" spans="1:21">
      <c r="A11" s="12"/>
      <c r="B11" s="745"/>
      <c r="C11" s="179">
        <v>7</v>
      </c>
      <c r="D11" s="179"/>
      <c r="E11" s="870"/>
      <c r="F11" s="175"/>
      <c r="G11" s="176">
        <f t="shared" si="1"/>
        <v>3.9444444444444446</v>
      </c>
      <c r="H11" s="88" t="s">
        <v>605</v>
      </c>
      <c r="I11" s="488"/>
      <c r="J11" s="80">
        <v>0</v>
      </c>
      <c r="K11" s="80"/>
      <c r="L11" s="80">
        <f>G11</f>
        <v>3.9444444444444446</v>
      </c>
      <c r="M11" s="80"/>
      <c r="N11" s="130">
        <f>G11</f>
        <v>3.9444444444444446</v>
      </c>
      <c r="O11" s="130"/>
      <c r="P11" s="80">
        <f>G11</f>
        <v>3.9444444444444446</v>
      </c>
      <c r="Q11" s="80"/>
      <c r="R11" s="128">
        <f>G11</f>
        <v>3.9444444444444446</v>
      </c>
      <c r="S11" s="128"/>
      <c r="T11" s="88">
        <f>G11</f>
        <v>3.9444444444444446</v>
      </c>
      <c r="U11" s="12"/>
    </row>
    <row r="12" spans="1:21">
      <c r="A12" s="12"/>
      <c r="B12" s="745"/>
      <c r="C12" s="179">
        <v>8</v>
      </c>
      <c r="D12" s="179"/>
      <c r="E12" s="870"/>
      <c r="F12" s="175"/>
      <c r="G12" s="176">
        <f t="shared" si="1"/>
        <v>3.9444444444444446</v>
      </c>
      <c r="H12" s="88" t="s">
        <v>606</v>
      </c>
      <c r="I12" s="488"/>
      <c r="J12" s="130">
        <f>G12/2</f>
        <v>1.9722222222222223</v>
      </c>
      <c r="K12" s="130"/>
      <c r="L12" s="130">
        <f>G12</f>
        <v>3.9444444444444446</v>
      </c>
      <c r="M12" s="130"/>
      <c r="N12" s="130">
        <f>G12</f>
        <v>3.9444444444444446</v>
      </c>
      <c r="O12" s="130"/>
      <c r="P12" s="130">
        <f>G12/2</f>
        <v>1.9722222222222223</v>
      </c>
      <c r="Q12" s="130"/>
      <c r="R12" s="88">
        <f>G12/2</f>
        <v>1.9722222222222223</v>
      </c>
      <c r="S12" s="88"/>
      <c r="T12" s="88">
        <f>G12</f>
        <v>3.9444444444444446</v>
      </c>
      <c r="U12" s="12"/>
    </row>
    <row r="13" spans="1:21">
      <c r="A13" s="12"/>
      <c r="B13" s="745"/>
      <c r="C13" s="179">
        <v>9</v>
      </c>
      <c r="D13" s="179"/>
      <c r="E13" s="871"/>
      <c r="F13" s="175"/>
      <c r="G13" s="176">
        <f t="shared" si="1"/>
        <v>3.9444444444444446</v>
      </c>
      <c r="H13" s="88" t="s">
        <v>2306</v>
      </c>
      <c r="I13" s="488"/>
      <c r="J13" s="80">
        <v>0</v>
      </c>
      <c r="K13" s="80"/>
      <c r="L13" s="130">
        <v>0</v>
      </c>
      <c r="M13" s="130"/>
      <c r="N13" s="130">
        <v>0</v>
      </c>
      <c r="O13" s="130"/>
      <c r="P13" s="80">
        <v>0</v>
      </c>
      <c r="Q13" s="80"/>
      <c r="R13" s="88">
        <v>0</v>
      </c>
      <c r="S13" s="88"/>
      <c r="T13" s="88">
        <f>G13</f>
        <v>3.9444444444444446</v>
      </c>
      <c r="U13" s="12"/>
    </row>
    <row r="14" spans="1:21" ht="15" customHeight="1">
      <c r="A14" s="12"/>
      <c r="B14" s="815" t="s">
        <v>1050</v>
      </c>
      <c r="C14" s="863" t="s">
        <v>1742</v>
      </c>
      <c r="D14" s="864"/>
      <c r="E14" s="864"/>
      <c r="F14" s="172"/>
      <c r="G14" s="891" t="s">
        <v>864</v>
      </c>
      <c r="H14" s="881" t="s">
        <v>864</v>
      </c>
      <c r="I14" s="505"/>
      <c r="J14" s="884" t="s">
        <v>864</v>
      </c>
      <c r="K14" s="885"/>
      <c r="L14" s="885"/>
      <c r="M14" s="885"/>
      <c r="N14" s="885"/>
      <c r="O14" s="885"/>
      <c r="P14" s="885"/>
      <c r="Q14" s="885"/>
      <c r="R14" s="885"/>
      <c r="S14" s="885"/>
      <c r="T14" s="886"/>
      <c r="U14" s="12"/>
    </row>
    <row r="15" spans="1:21">
      <c r="A15" s="12"/>
      <c r="B15" s="816"/>
      <c r="C15" s="865"/>
      <c r="D15" s="866"/>
      <c r="E15" s="866"/>
      <c r="F15" s="173"/>
      <c r="G15" s="891"/>
      <c r="H15" s="882"/>
      <c r="I15" s="506"/>
      <c r="J15" s="887"/>
      <c r="K15" s="888"/>
      <c r="L15" s="888"/>
      <c r="M15" s="888"/>
      <c r="N15" s="888"/>
      <c r="O15" s="888"/>
      <c r="P15" s="888"/>
      <c r="Q15" s="888"/>
      <c r="R15" s="888"/>
      <c r="S15" s="888"/>
      <c r="T15" s="889"/>
      <c r="U15" s="12"/>
    </row>
    <row r="16" spans="1:21">
      <c r="A16" s="12"/>
      <c r="B16" s="817"/>
      <c r="C16" s="867"/>
      <c r="D16" s="868"/>
      <c r="E16" s="868"/>
      <c r="F16" s="174"/>
      <c r="G16" s="891"/>
      <c r="H16" s="883"/>
      <c r="I16" s="507"/>
      <c r="J16" s="890"/>
      <c r="K16" s="738"/>
      <c r="L16" s="738"/>
      <c r="M16" s="738"/>
      <c r="N16" s="738"/>
      <c r="O16" s="738"/>
      <c r="P16" s="738"/>
      <c r="Q16" s="738"/>
      <c r="R16" s="738"/>
      <c r="S16" s="738"/>
      <c r="T16" s="739"/>
      <c r="U16" s="12"/>
    </row>
    <row r="17" spans="1:21" ht="14" customHeight="1">
      <c r="A17" s="12"/>
      <c r="B17" s="765" t="s">
        <v>1203</v>
      </c>
      <c r="C17" s="330" t="s">
        <v>912</v>
      </c>
      <c r="D17" s="330" t="s">
        <v>2218</v>
      </c>
      <c r="E17" s="331">
        <v>100</v>
      </c>
      <c r="F17" s="331"/>
      <c r="G17" s="332">
        <f t="shared" ref="G17:G48" si="2">$C$3*(E17/$E$3)</f>
        <v>6.2008733624454146</v>
      </c>
      <c r="H17" s="88" t="s">
        <v>1057</v>
      </c>
      <c r="I17" s="488"/>
      <c r="J17" s="80">
        <f t="shared" ref="J17:J48" si="3">($J$4/$C$3)*G17</f>
        <v>0.20979024578826341</v>
      </c>
      <c r="K17" s="80"/>
      <c r="L17" s="80">
        <f t="shared" ref="L17:L48" si="4">($L$4/$C$3)*G17</f>
        <v>4.2988725974939861</v>
      </c>
      <c r="M17" s="80"/>
      <c r="N17" s="80">
        <f t="shared" ref="N17:N48" si="5">($N$4/$C$3)*G17</f>
        <v>0.87132394766414389</v>
      </c>
      <c r="O17" s="80"/>
      <c r="P17" s="80">
        <f t="shared" ref="P17:P48" si="6">($P$4/$C$3)*G17</f>
        <v>4.3251877502757887</v>
      </c>
      <c r="Q17" s="80"/>
      <c r="R17" s="80">
        <f t="shared" ref="R17:R48" si="7">($R$4/$C$3)*G17</f>
        <v>3.0737560402078232</v>
      </c>
      <c r="S17" s="80"/>
      <c r="T17" s="80">
        <f t="shared" ref="T17:T48" si="8">($T$4/$C$3)*G17</f>
        <v>4.4838096434327683</v>
      </c>
      <c r="U17" s="12"/>
    </row>
    <row r="18" spans="1:21" ht="16">
      <c r="A18" s="12"/>
      <c r="B18" s="835"/>
      <c r="C18" s="330" t="s">
        <v>913</v>
      </c>
      <c r="D18" s="330"/>
      <c r="E18" s="331">
        <v>100</v>
      </c>
      <c r="F18" s="331"/>
      <c r="G18" s="332">
        <f t="shared" si="2"/>
        <v>6.2008733624454146</v>
      </c>
      <c r="H18" s="88" t="s">
        <v>1058</v>
      </c>
      <c r="I18" s="488"/>
      <c r="J18" s="80">
        <f t="shared" si="3"/>
        <v>0.20979024578826341</v>
      </c>
      <c r="K18" s="80"/>
      <c r="L18" s="80">
        <f t="shared" si="4"/>
        <v>4.2988725974939861</v>
      </c>
      <c r="M18" s="80"/>
      <c r="N18" s="80">
        <f t="shared" si="5"/>
        <v>0.87132394766414389</v>
      </c>
      <c r="O18" s="80"/>
      <c r="P18" s="80">
        <f t="shared" si="6"/>
        <v>4.3251877502757887</v>
      </c>
      <c r="Q18" s="80"/>
      <c r="R18" s="80">
        <f t="shared" si="7"/>
        <v>3.0737560402078232</v>
      </c>
      <c r="S18" s="80"/>
      <c r="T18" s="80">
        <f t="shared" si="8"/>
        <v>4.4838096434327683</v>
      </c>
      <c r="U18" s="12"/>
    </row>
    <row r="19" spans="1:21" ht="16">
      <c r="A19" s="12"/>
      <c r="B19" s="835"/>
      <c r="C19" s="330" t="s">
        <v>914</v>
      </c>
      <c r="D19" s="330"/>
      <c r="E19" s="331">
        <v>100</v>
      </c>
      <c r="F19" s="331"/>
      <c r="G19" s="332">
        <f t="shared" si="2"/>
        <v>6.2008733624454146</v>
      </c>
      <c r="H19" s="88" t="s">
        <v>1059</v>
      </c>
      <c r="I19" s="488"/>
      <c r="J19" s="80">
        <f t="shared" si="3"/>
        <v>0.20979024578826341</v>
      </c>
      <c r="K19" s="80"/>
      <c r="L19" s="80">
        <f t="shared" si="4"/>
        <v>4.2988725974939861</v>
      </c>
      <c r="M19" s="80"/>
      <c r="N19" s="80">
        <f t="shared" si="5"/>
        <v>0.87132394766414389</v>
      </c>
      <c r="O19" s="80"/>
      <c r="P19" s="80">
        <f t="shared" si="6"/>
        <v>4.3251877502757887</v>
      </c>
      <c r="Q19" s="80"/>
      <c r="R19" s="80">
        <f t="shared" si="7"/>
        <v>3.0737560402078232</v>
      </c>
      <c r="S19" s="80"/>
      <c r="T19" s="80">
        <f t="shared" si="8"/>
        <v>4.4838096434327683</v>
      </c>
      <c r="U19" s="12"/>
    </row>
    <row r="20" spans="1:21" ht="16">
      <c r="A20" s="12"/>
      <c r="B20" s="835"/>
      <c r="C20" s="330" t="s">
        <v>915</v>
      </c>
      <c r="D20" s="330"/>
      <c r="E20" s="331">
        <v>9</v>
      </c>
      <c r="F20" s="331"/>
      <c r="G20" s="332">
        <f t="shared" si="2"/>
        <v>0.55807860262008735</v>
      </c>
      <c r="H20" s="88" t="s">
        <v>1060</v>
      </c>
      <c r="I20" s="488"/>
      <c r="J20" s="80">
        <f t="shared" si="3"/>
        <v>1.8881122120943707E-2</v>
      </c>
      <c r="K20" s="80"/>
      <c r="L20" s="80">
        <f t="shared" si="4"/>
        <v>0.38689853377445871</v>
      </c>
      <c r="M20" s="80"/>
      <c r="N20" s="80">
        <f t="shared" si="5"/>
        <v>7.841915528977296E-2</v>
      </c>
      <c r="O20" s="80"/>
      <c r="P20" s="80">
        <f t="shared" si="6"/>
        <v>0.38926689752482102</v>
      </c>
      <c r="Q20" s="80"/>
      <c r="R20" s="80">
        <f t="shared" si="7"/>
        <v>0.27663804361870414</v>
      </c>
      <c r="S20" s="80"/>
      <c r="T20" s="80">
        <f t="shared" si="8"/>
        <v>0.40354286790894917</v>
      </c>
      <c r="U20" s="12"/>
    </row>
    <row r="21" spans="1:21" ht="16">
      <c r="A21" s="12"/>
      <c r="B21" s="835"/>
      <c r="C21" s="330" t="s">
        <v>916</v>
      </c>
      <c r="D21" s="330"/>
      <c r="E21" s="331">
        <v>9</v>
      </c>
      <c r="F21" s="331"/>
      <c r="G21" s="332">
        <f t="shared" si="2"/>
        <v>0.55807860262008735</v>
      </c>
      <c r="H21" s="88" t="s">
        <v>1061</v>
      </c>
      <c r="I21" s="488"/>
      <c r="J21" s="80">
        <f t="shared" si="3"/>
        <v>1.8881122120943707E-2</v>
      </c>
      <c r="K21" s="80"/>
      <c r="L21" s="80">
        <f t="shared" si="4"/>
        <v>0.38689853377445871</v>
      </c>
      <c r="M21" s="80"/>
      <c r="N21" s="80">
        <f t="shared" si="5"/>
        <v>7.841915528977296E-2</v>
      </c>
      <c r="O21" s="80"/>
      <c r="P21" s="80">
        <f t="shared" si="6"/>
        <v>0.38926689752482102</v>
      </c>
      <c r="Q21" s="80"/>
      <c r="R21" s="80">
        <f t="shared" si="7"/>
        <v>0.27663804361870414</v>
      </c>
      <c r="S21" s="80"/>
      <c r="T21" s="80">
        <f t="shared" si="8"/>
        <v>0.40354286790894917</v>
      </c>
      <c r="U21" s="12"/>
    </row>
    <row r="22" spans="1:21" ht="16">
      <c r="A22" s="12"/>
      <c r="B22" s="835"/>
      <c r="C22" s="330" t="s">
        <v>918</v>
      </c>
      <c r="D22" s="330"/>
      <c r="E22" s="331">
        <v>9</v>
      </c>
      <c r="F22" s="331"/>
      <c r="G22" s="332">
        <f t="shared" si="2"/>
        <v>0.55807860262008735</v>
      </c>
      <c r="H22" s="88" t="s">
        <v>1062</v>
      </c>
      <c r="I22" s="488"/>
      <c r="J22" s="80">
        <f t="shared" si="3"/>
        <v>1.8881122120943707E-2</v>
      </c>
      <c r="K22" s="80"/>
      <c r="L22" s="80">
        <f t="shared" si="4"/>
        <v>0.38689853377445871</v>
      </c>
      <c r="M22" s="80"/>
      <c r="N22" s="80">
        <f t="shared" si="5"/>
        <v>7.841915528977296E-2</v>
      </c>
      <c r="O22" s="80"/>
      <c r="P22" s="80">
        <f t="shared" si="6"/>
        <v>0.38926689752482102</v>
      </c>
      <c r="Q22" s="80"/>
      <c r="R22" s="80">
        <f t="shared" si="7"/>
        <v>0.27663804361870414</v>
      </c>
      <c r="S22" s="80"/>
      <c r="T22" s="80">
        <f t="shared" si="8"/>
        <v>0.40354286790894917</v>
      </c>
      <c r="U22" s="12"/>
    </row>
    <row r="23" spans="1:21" ht="16">
      <c r="A23" s="12"/>
      <c r="B23" s="835"/>
      <c r="C23" s="330" t="s">
        <v>917</v>
      </c>
      <c r="D23" s="330"/>
      <c r="E23" s="331">
        <v>9</v>
      </c>
      <c r="F23" s="331"/>
      <c r="G23" s="332">
        <f t="shared" si="2"/>
        <v>0.55807860262008735</v>
      </c>
      <c r="H23" s="88" t="s">
        <v>1063</v>
      </c>
      <c r="I23" s="488"/>
      <c r="J23" s="80">
        <f t="shared" si="3"/>
        <v>1.8881122120943707E-2</v>
      </c>
      <c r="K23" s="80"/>
      <c r="L23" s="80">
        <f t="shared" si="4"/>
        <v>0.38689853377445871</v>
      </c>
      <c r="M23" s="80"/>
      <c r="N23" s="80">
        <f t="shared" si="5"/>
        <v>7.841915528977296E-2</v>
      </c>
      <c r="O23" s="80"/>
      <c r="P23" s="80">
        <f t="shared" si="6"/>
        <v>0.38926689752482102</v>
      </c>
      <c r="Q23" s="80"/>
      <c r="R23" s="80">
        <f t="shared" si="7"/>
        <v>0.27663804361870414</v>
      </c>
      <c r="S23" s="80"/>
      <c r="T23" s="80">
        <f t="shared" si="8"/>
        <v>0.40354286790894917</v>
      </c>
      <c r="U23" s="12"/>
    </row>
    <row r="24" spans="1:21" ht="16">
      <c r="A24" s="12"/>
      <c r="B24" s="835"/>
      <c r="C24" s="330" t="s">
        <v>919</v>
      </c>
      <c r="D24" s="330"/>
      <c r="E24" s="331">
        <v>9</v>
      </c>
      <c r="F24" s="331"/>
      <c r="G24" s="332">
        <f t="shared" si="2"/>
        <v>0.55807860262008735</v>
      </c>
      <c r="H24" s="88" t="s">
        <v>1064</v>
      </c>
      <c r="I24" s="488"/>
      <c r="J24" s="80">
        <f t="shared" si="3"/>
        <v>1.8881122120943707E-2</v>
      </c>
      <c r="K24" s="80"/>
      <c r="L24" s="80">
        <f t="shared" si="4"/>
        <v>0.38689853377445871</v>
      </c>
      <c r="M24" s="80"/>
      <c r="N24" s="80">
        <f t="shared" si="5"/>
        <v>7.841915528977296E-2</v>
      </c>
      <c r="O24" s="80"/>
      <c r="P24" s="80">
        <f t="shared" si="6"/>
        <v>0.38926689752482102</v>
      </c>
      <c r="Q24" s="80"/>
      <c r="R24" s="80">
        <f t="shared" si="7"/>
        <v>0.27663804361870414</v>
      </c>
      <c r="S24" s="80"/>
      <c r="T24" s="80">
        <f t="shared" si="8"/>
        <v>0.40354286790894917</v>
      </c>
      <c r="U24" s="12"/>
    </row>
    <row r="25" spans="1:21" ht="16">
      <c r="A25" s="12"/>
      <c r="B25" s="835"/>
      <c r="C25" s="330" t="s">
        <v>920</v>
      </c>
      <c r="D25" s="330"/>
      <c r="E25" s="331">
        <v>9</v>
      </c>
      <c r="F25" s="331"/>
      <c r="G25" s="332">
        <f t="shared" si="2"/>
        <v>0.55807860262008735</v>
      </c>
      <c r="H25" s="88" t="s">
        <v>1065</v>
      </c>
      <c r="I25" s="488"/>
      <c r="J25" s="80">
        <f t="shared" si="3"/>
        <v>1.8881122120943707E-2</v>
      </c>
      <c r="K25" s="80"/>
      <c r="L25" s="80">
        <f t="shared" si="4"/>
        <v>0.38689853377445871</v>
      </c>
      <c r="M25" s="80"/>
      <c r="N25" s="80">
        <f t="shared" si="5"/>
        <v>7.841915528977296E-2</v>
      </c>
      <c r="O25" s="80"/>
      <c r="P25" s="80">
        <f t="shared" si="6"/>
        <v>0.38926689752482102</v>
      </c>
      <c r="Q25" s="80"/>
      <c r="R25" s="80">
        <f t="shared" si="7"/>
        <v>0.27663804361870414</v>
      </c>
      <c r="S25" s="80"/>
      <c r="T25" s="80">
        <f t="shared" si="8"/>
        <v>0.40354286790894917</v>
      </c>
      <c r="U25" s="12"/>
    </row>
    <row r="26" spans="1:21" ht="16">
      <c r="A26" s="12"/>
      <c r="B26" s="835"/>
      <c r="C26" s="330" t="s">
        <v>921</v>
      </c>
      <c r="D26" s="330"/>
      <c r="E26" s="331">
        <v>9</v>
      </c>
      <c r="F26" s="331"/>
      <c r="G26" s="332">
        <f t="shared" si="2"/>
        <v>0.55807860262008735</v>
      </c>
      <c r="H26" s="88" t="s">
        <v>1066</v>
      </c>
      <c r="I26" s="488"/>
      <c r="J26" s="80">
        <f t="shared" si="3"/>
        <v>1.8881122120943707E-2</v>
      </c>
      <c r="K26" s="80"/>
      <c r="L26" s="80">
        <f t="shared" si="4"/>
        <v>0.38689853377445871</v>
      </c>
      <c r="M26" s="80"/>
      <c r="N26" s="80">
        <f t="shared" si="5"/>
        <v>7.841915528977296E-2</v>
      </c>
      <c r="O26" s="80"/>
      <c r="P26" s="80">
        <f t="shared" si="6"/>
        <v>0.38926689752482102</v>
      </c>
      <c r="Q26" s="80"/>
      <c r="R26" s="80">
        <f t="shared" si="7"/>
        <v>0.27663804361870414</v>
      </c>
      <c r="S26" s="80"/>
      <c r="T26" s="80">
        <f t="shared" si="8"/>
        <v>0.40354286790894917</v>
      </c>
      <c r="U26" s="12"/>
    </row>
    <row r="27" spans="1:21" ht="16">
      <c r="A27" s="12"/>
      <c r="B27" s="835"/>
      <c r="C27" s="330" t="s">
        <v>922</v>
      </c>
      <c r="D27" s="330"/>
      <c r="E27" s="331">
        <v>9</v>
      </c>
      <c r="F27" s="331"/>
      <c r="G27" s="332">
        <f t="shared" si="2"/>
        <v>0.55807860262008735</v>
      </c>
      <c r="H27" s="88" t="s">
        <v>1067</v>
      </c>
      <c r="I27" s="488"/>
      <c r="J27" s="80">
        <f t="shared" si="3"/>
        <v>1.8881122120943707E-2</v>
      </c>
      <c r="K27" s="80"/>
      <c r="L27" s="80">
        <f t="shared" si="4"/>
        <v>0.38689853377445871</v>
      </c>
      <c r="M27" s="80"/>
      <c r="N27" s="80">
        <f t="shared" si="5"/>
        <v>7.841915528977296E-2</v>
      </c>
      <c r="O27" s="80"/>
      <c r="P27" s="80">
        <f t="shared" si="6"/>
        <v>0.38926689752482102</v>
      </c>
      <c r="Q27" s="80"/>
      <c r="R27" s="80">
        <f t="shared" si="7"/>
        <v>0.27663804361870414</v>
      </c>
      <c r="S27" s="80"/>
      <c r="T27" s="80">
        <f t="shared" si="8"/>
        <v>0.40354286790894917</v>
      </c>
      <c r="U27" s="12"/>
    </row>
    <row r="28" spans="1:21" ht="16">
      <c r="A28" s="12"/>
      <c r="B28" s="835"/>
      <c r="C28" s="330" t="s">
        <v>923</v>
      </c>
      <c r="D28" s="330"/>
      <c r="E28" s="331">
        <v>9</v>
      </c>
      <c r="F28" s="331"/>
      <c r="G28" s="332">
        <f t="shared" si="2"/>
        <v>0.55807860262008735</v>
      </c>
      <c r="H28" s="88" t="s">
        <v>1068</v>
      </c>
      <c r="I28" s="488"/>
      <c r="J28" s="80">
        <f t="shared" si="3"/>
        <v>1.8881122120943707E-2</v>
      </c>
      <c r="K28" s="80"/>
      <c r="L28" s="80">
        <f t="shared" si="4"/>
        <v>0.38689853377445871</v>
      </c>
      <c r="M28" s="80"/>
      <c r="N28" s="80">
        <f t="shared" si="5"/>
        <v>7.841915528977296E-2</v>
      </c>
      <c r="O28" s="80"/>
      <c r="P28" s="80">
        <f t="shared" si="6"/>
        <v>0.38926689752482102</v>
      </c>
      <c r="Q28" s="80"/>
      <c r="R28" s="80">
        <f t="shared" si="7"/>
        <v>0.27663804361870414</v>
      </c>
      <c r="S28" s="80"/>
      <c r="T28" s="80">
        <f t="shared" si="8"/>
        <v>0.40354286790894917</v>
      </c>
      <c r="U28" s="12"/>
    </row>
    <row r="29" spans="1:21" ht="16">
      <c r="A29" s="12"/>
      <c r="B29" s="835"/>
      <c r="C29" s="330" t="s">
        <v>924</v>
      </c>
      <c r="D29" s="330"/>
      <c r="E29" s="331">
        <v>9</v>
      </c>
      <c r="F29" s="331"/>
      <c r="G29" s="332">
        <f t="shared" si="2"/>
        <v>0.55807860262008735</v>
      </c>
      <c r="H29" s="88" t="s">
        <v>1069</v>
      </c>
      <c r="I29" s="488"/>
      <c r="J29" s="80">
        <f t="shared" si="3"/>
        <v>1.8881122120943707E-2</v>
      </c>
      <c r="K29" s="80"/>
      <c r="L29" s="80">
        <f t="shared" si="4"/>
        <v>0.38689853377445871</v>
      </c>
      <c r="M29" s="80"/>
      <c r="N29" s="80">
        <f t="shared" si="5"/>
        <v>7.841915528977296E-2</v>
      </c>
      <c r="O29" s="80"/>
      <c r="P29" s="80">
        <f t="shared" si="6"/>
        <v>0.38926689752482102</v>
      </c>
      <c r="Q29" s="80"/>
      <c r="R29" s="80">
        <f t="shared" si="7"/>
        <v>0.27663804361870414</v>
      </c>
      <c r="S29" s="80"/>
      <c r="T29" s="80">
        <f t="shared" si="8"/>
        <v>0.40354286790894917</v>
      </c>
      <c r="U29" s="12"/>
    </row>
    <row r="30" spans="1:21" ht="16">
      <c r="A30" s="12"/>
      <c r="B30" s="835"/>
      <c r="C30" s="330" t="s">
        <v>925</v>
      </c>
      <c r="D30" s="330"/>
      <c r="E30" s="331">
        <v>9</v>
      </c>
      <c r="F30" s="331"/>
      <c r="G30" s="332">
        <f t="shared" si="2"/>
        <v>0.55807860262008735</v>
      </c>
      <c r="H30" s="88" t="s">
        <v>1070</v>
      </c>
      <c r="I30" s="488"/>
      <c r="J30" s="80">
        <f t="shared" si="3"/>
        <v>1.8881122120943707E-2</v>
      </c>
      <c r="K30" s="80"/>
      <c r="L30" s="80">
        <f t="shared" si="4"/>
        <v>0.38689853377445871</v>
      </c>
      <c r="M30" s="80"/>
      <c r="N30" s="80">
        <f t="shared" si="5"/>
        <v>7.841915528977296E-2</v>
      </c>
      <c r="O30" s="80"/>
      <c r="P30" s="80">
        <f t="shared" si="6"/>
        <v>0.38926689752482102</v>
      </c>
      <c r="Q30" s="80"/>
      <c r="R30" s="80">
        <f t="shared" si="7"/>
        <v>0.27663804361870414</v>
      </c>
      <c r="S30" s="80"/>
      <c r="T30" s="80">
        <f t="shared" si="8"/>
        <v>0.40354286790894917</v>
      </c>
      <c r="U30" s="12"/>
    </row>
    <row r="31" spans="1:21" ht="16">
      <c r="A31" s="12"/>
      <c r="B31" s="835"/>
      <c r="C31" s="330" t="s">
        <v>926</v>
      </c>
      <c r="D31" s="330"/>
      <c r="E31" s="331">
        <v>9</v>
      </c>
      <c r="F31" s="331"/>
      <c r="G31" s="332">
        <f t="shared" si="2"/>
        <v>0.55807860262008735</v>
      </c>
      <c r="H31" s="88" t="s">
        <v>1071</v>
      </c>
      <c r="I31" s="488"/>
      <c r="J31" s="80">
        <f t="shared" si="3"/>
        <v>1.8881122120943707E-2</v>
      </c>
      <c r="K31" s="80"/>
      <c r="L31" s="80">
        <f t="shared" si="4"/>
        <v>0.38689853377445871</v>
      </c>
      <c r="M31" s="80"/>
      <c r="N31" s="80">
        <f t="shared" si="5"/>
        <v>7.841915528977296E-2</v>
      </c>
      <c r="O31" s="80"/>
      <c r="P31" s="80">
        <f t="shared" si="6"/>
        <v>0.38926689752482102</v>
      </c>
      <c r="Q31" s="80"/>
      <c r="R31" s="80">
        <f t="shared" si="7"/>
        <v>0.27663804361870414</v>
      </c>
      <c r="S31" s="80"/>
      <c r="T31" s="80">
        <f t="shared" si="8"/>
        <v>0.40354286790894917</v>
      </c>
      <c r="U31" s="12"/>
    </row>
    <row r="32" spans="1:21" ht="16">
      <c r="A32" s="12"/>
      <c r="B32" s="835"/>
      <c r="C32" s="330" t="s">
        <v>927</v>
      </c>
      <c r="D32" s="330"/>
      <c r="E32" s="331">
        <v>9</v>
      </c>
      <c r="F32" s="331"/>
      <c r="G32" s="332">
        <f t="shared" si="2"/>
        <v>0.55807860262008735</v>
      </c>
      <c r="H32" s="88" t="s">
        <v>1072</v>
      </c>
      <c r="I32" s="488"/>
      <c r="J32" s="80">
        <f t="shared" si="3"/>
        <v>1.8881122120943707E-2</v>
      </c>
      <c r="K32" s="80"/>
      <c r="L32" s="80">
        <f t="shared" si="4"/>
        <v>0.38689853377445871</v>
      </c>
      <c r="M32" s="80"/>
      <c r="N32" s="80">
        <f t="shared" si="5"/>
        <v>7.841915528977296E-2</v>
      </c>
      <c r="O32" s="80"/>
      <c r="P32" s="80">
        <f t="shared" si="6"/>
        <v>0.38926689752482102</v>
      </c>
      <c r="Q32" s="80"/>
      <c r="R32" s="80">
        <f t="shared" si="7"/>
        <v>0.27663804361870414</v>
      </c>
      <c r="S32" s="80"/>
      <c r="T32" s="80">
        <f t="shared" si="8"/>
        <v>0.40354286790894917</v>
      </c>
      <c r="U32" s="12"/>
    </row>
    <row r="33" spans="1:21" ht="16">
      <c r="A33" s="12"/>
      <c r="B33" s="835"/>
      <c r="C33" s="330" t="s">
        <v>928</v>
      </c>
      <c r="D33" s="330"/>
      <c r="E33" s="331">
        <v>10</v>
      </c>
      <c r="F33" s="331"/>
      <c r="G33" s="332">
        <f t="shared" si="2"/>
        <v>0.62008733624454149</v>
      </c>
      <c r="H33" s="88" t="s">
        <v>1073</v>
      </c>
      <c r="I33" s="488"/>
      <c r="J33" s="80">
        <f t="shared" si="3"/>
        <v>2.0979024578826343E-2</v>
      </c>
      <c r="K33" s="80"/>
      <c r="L33" s="80">
        <f t="shared" si="4"/>
        <v>0.42988725974939856</v>
      </c>
      <c r="M33" s="80"/>
      <c r="N33" s="80">
        <f t="shared" si="5"/>
        <v>8.7132394766414392E-2</v>
      </c>
      <c r="O33" s="80"/>
      <c r="P33" s="80">
        <f t="shared" si="6"/>
        <v>0.43251877502757891</v>
      </c>
      <c r="Q33" s="80"/>
      <c r="R33" s="80">
        <f t="shared" si="7"/>
        <v>0.30737560402078234</v>
      </c>
      <c r="S33" s="80"/>
      <c r="T33" s="80">
        <f t="shared" si="8"/>
        <v>0.44838096434327684</v>
      </c>
      <c r="U33" s="12"/>
    </row>
    <row r="34" spans="1:21" ht="16">
      <c r="A34" s="12"/>
      <c r="B34" s="835"/>
      <c r="C34" s="330" t="s">
        <v>929</v>
      </c>
      <c r="D34" s="330"/>
      <c r="E34" s="331">
        <v>10</v>
      </c>
      <c r="F34" s="331"/>
      <c r="G34" s="332">
        <f t="shared" si="2"/>
        <v>0.62008733624454149</v>
      </c>
      <c r="H34" s="88" t="s">
        <v>1074</v>
      </c>
      <c r="I34" s="488"/>
      <c r="J34" s="80">
        <f t="shared" si="3"/>
        <v>2.0979024578826343E-2</v>
      </c>
      <c r="K34" s="80"/>
      <c r="L34" s="80">
        <f t="shared" si="4"/>
        <v>0.42988725974939856</v>
      </c>
      <c r="M34" s="80"/>
      <c r="N34" s="80">
        <f t="shared" si="5"/>
        <v>8.7132394766414392E-2</v>
      </c>
      <c r="O34" s="80"/>
      <c r="P34" s="80">
        <f t="shared" si="6"/>
        <v>0.43251877502757891</v>
      </c>
      <c r="Q34" s="80"/>
      <c r="R34" s="80">
        <f t="shared" si="7"/>
        <v>0.30737560402078234</v>
      </c>
      <c r="S34" s="80"/>
      <c r="T34" s="80">
        <f t="shared" si="8"/>
        <v>0.44838096434327684</v>
      </c>
      <c r="U34" s="12"/>
    </row>
    <row r="35" spans="1:21" ht="16">
      <c r="A35" s="12"/>
      <c r="B35" s="835"/>
      <c r="C35" s="330" t="s">
        <v>930</v>
      </c>
      <c r="D35" s="330"/>
      <c r="E35" s="331">
        <v>10</v>
      </c>
      <c r="F35" s="331"/>
      <c r="G35" s="332">
        <f t="shared" si="2"/>
        <v>0.62008733624454149</v>
      </c>
      <c r="H35" s="88" t="s">
        <v>1075</v>
      </c>
      <c r="I35" s="488"/>
      <c r="J35" s="80">
        <f t="shared" si="3"/>
        <v>2.0979024578826343E-2</v>
      </c>
      <c r="K35" s="80"/>
      <c r="L35" s="80">
        <f t="shared" si="4"/>
        <v>0.42988725974939856</v>
      </c>
      <c r="M35" s="80"/>
      <c r="N35" s="80">
        <f t="shared" si="5"/>
        <v>8.7132394766414392E-2</v>
      </c>
      <c r="O35" s="80"/>
      <c r="P35" s="80">
        <f t="shared" si="6"/>
        <v>0.43251877502757891</v>
      </c>
      <c r="Q35" s="80"/>
      <c r="R35" s="80">
        <f t="shared" si="7"/>
        <v>0.30737560402078234</v>
      </c>
      <c r="S35" s="80"/>
      <c r="T35" s="80">
        <f t="shared" si="8"/>
        <v>0.44838096434327684</v>
      </c>
      <c r="U35" s="12"/>
    </row>
    <row r="36" spans="1:21" ht="16">
      <c r="A36" s="12"/>
      <c r="B36" s="835"/>
      <c r="C36" s="330" t="s">
        <v>931</v>
      </c>
      <c r="D36" s="330"/>
      <c r="E36" s="331">
        <v>9</v>
      </c>
      <c r="F36" s="331"/>
      <c r="G36" s="332">
        <f t="shared" si="2"/>
        <v>0.55807860262008735</v>
      </c>
      <c r="H36" s="88" t="s">
        <v>1076</v>
      </c>
      <c r="I36" s="488"/>
      <c r="J36" s="80">
        <f t="shared" si="3"/>
        <v>1.8881122120943707E-2</v>
      </c>
      <c r="K36" s="80"/>
      <c r="L36" s="80">
        <f t="shared" si="4"/>
        <v>0.38689853377445871</v>
      </c>
      <c r="M36" s="80"/>
      <c r="N36" s="80">
        <f t="shared" si="5"/>
        <v>7.841915528977296E-2</v>
      </c>
      <c r="O36" s="80"/>
      <c r="P36" s="80">
        <f t="shared" si="6"/>
        <v>0.38926689752482102</v>
      </c>
      <c r="Q36" s="80"/>
      <c r="R36" s="80">
        <f t="shared" si="7"/>
        <v>0.27663804361870414</v>
      </c>
      <c r="S36" s="80"/>
      <c r="T36" s="80">
        <f t="shared" si="8"/>
        <v>0.40354286790894917</v>
      </c>
      <c r="U36" s="12"/>
    </row>
    <row r="37" spans="1:21" ht="16">
      <c r="A37" s="12"/>
      <c r="B37" s="835"/>
      <c r="C37" s="330" t="s">
        <v>932</v>
      </c>
      <c r="D37" s="330"/>
      <c r="E37" s="331">
        <v>9</v>
      </c>
      <c r="F37" s="331"/>
      <c r="G37" s="332">
        <f t="shared" si="2"/>
        <v>0.55807860262008735</v>
      </c>
      <c r="H37" s="88" t="s">
        <v>1077</v>
      </c>
      <c r="I37" s="488"/>
      <c r="J37" s="80">
        <f t="shared" si="3"/>
        <v>1.8881122120943707E-2</v>
      </c>
      <c r="K37" s="80"/>
      <c r="L37" s="80">
        <f t="shared" si="4"/>
        <v>0.38689853377445871</v>
      </c>
      <c r="M37" s="80"/>
      <c r="N37" s="80">
        <f t="shared" si="5"/>
        <v>7.841915528977296E-2</v>
      </c>
      <c r="O37" s="80"/>
      <c r="P37" s="80">
        <f t="shared" si="6"/>
        <v>0.38926689752482102</v>
      </c>
      <c r="Q37" s="80"/>
      <c r="R37" s="80">
        <f t="shared" si="7"/>
        <v>0.27663804361870414</v>
      </c>
      <c r="S37" s="80"/>
      <c r="T37" s="80">
        <f t="shared" si="8"/>
        <v>0.40354286790894917</v>
      </c>
      <c r="U37" s="12"/>
    </row>
    <row r="38" spans="1:21" ht="16">
      <c r="A38" s="12"/>
      <c r="B38" s="859" t="s">
        <v>1051</v>
      </c>
      <c r="C38" s="184" t="s">
        <v>933</v>
      </c>
      <c r="D38" s="184"/>
      <c r="E38" s="181">
        <v>0</v>
      </c>
      <c r="F38" s="13"/>
      <c r="G38" s="265">
        <f t="shared" si="2"/>
        <v>0</v>
      </c>
      <c r="H38" s="88" t="s">
        <v>1078</v>
      </c>
      <c r="I38" s="488"/>
      <c r="J38" s="80">
        <f t="shared" si="3"/>
        <v>0</v>
      </c>
      <c r="K38" s="80"/>
      <c r="L38" s="80">
        <f t="shared" si="4"/>
        <v>0</v>
      </c>
      <c r="M38" s="80"/>
      <c r="N38" s="80">
        <f t="shared" si="5"/>
        <v>0</v>
      </c>
      <c r="O38" s="80"/>
      <c r="P38" s="80">
        <f t="shared" si="6"/>
        <v>0</v>
      </c>
      <c r="Q38" s="80"/>
      <c r="R38" s="80">
        <f t="shared" si="7"/>
        <v>0</v>
      </c>
      <c r="S38" s="80"/>
      <c r="T38" s="80">
        <f t="shared" si="8"/>
        <v>0</v>
      </c>
      <c r="U38" s="12"/>
    </row>
    <row r="39" spans="1:21" ht="16">
      <c r="A39" s="12"/>
      <c r="B39" s="859"/>
      <c r="C39" s="184" t="s">
        <v>1176</v>
      </c>
      <c r="D39" s="184"/>
      <c r="E39" s="181">
        <v>0</v>
      </c>
      <c r="F39" s="13"/>
      <c r="G39" s="265">
        <f t="shared" si="2"/>
        <v>0</v>
      </c>
      <c r="H39" s="88" t="s">
        <v>1079</v>
      </c>
      <c r="I39" s="488"/>
      <c r="J39" s="80">
        <f t="shared" si="3"/>
        <v>0</v>
      </c>
      <c r="K39" s="80"/>
      <c r="L39" s="80">
        <f t="shared" si="4"/>
        <v>0</v>
      </c>
      <c r="M39" s="80"/>
      <c r="N39" s="80">
        <f t="shared" si="5"/>
        <v>0</v>
      </c>
      <c r="O39" s="80"/>
      <c r="P39" s="80">
        <f t="shared" si="6"/>
        <v>0</v>
      </c>
      <c r="Q39" s="80"/>
      <c r="R39" s="80">
        <f t="shared" si="7"/>
        <v>0</v>
      </c>
      <c r="S39" s="80"/>
      <c r="T39" s="80">
        <f t="shared" si="8"/>
        <v>0</v>
      </c>
      <c r="U39" s="12"/>
    </row>
    <row r="40" spans="1:21" ht="16">
      <c r="A40" s="12"/>
      <c r="B40" s="859"/>
      <c r="C40" s="184" t="s">
        <v>934</v>
      </c>
      <c r="D40" s="184"/>
      <c r="E40" s="181">
        <v>10</v>
      </c>
      <c r="F40" s="13"/>
      <c r="G40" s="265">
        <f t="shared" si="2"/>
        <v>0.62008733624454149</v>
      </c>
      <c r="H40" s="88" t="s">
        <v>1080</v>
      </c>
      <c r="I40" s="488"/>
      <c r="J40" s="80">
        <f t="shared" si="3"/>
        <v>2.0979024578826343E-2</v>
      </c>
      <c r="K40" s="80"/>
      <c r="L40" s="80">
        <f t="shared" si="4"/>
        <v>0.42988725974939856</v>
      </c>
      <c r="M40" s="80"/>
      <c r="N40" s="80">
        <f t="shared" si="5"/>
        <v>8.7132394766414392E-2</v>
      </c>
      <c r="O40" s="80"/>
      <c r="P40" s="80">
        <f t="shared" si="6"/>
        <v>0.43251877502757891</v>
      </c>
      <c r="Q40" s="80"/>
      <c r="R40" s="80">
        <f t="shared" si="7"/>
        <v>0.30737560402078234</v>
      </c>
      <c r="S40" s="80"/>
      <c r="T40" s="80">
        <f t="shared" si="8"/>
        <v>0.44838096434327684</v>
      </c>
      <c r="U40" s="12"/>
    </row>
    <row r="41" spans="1:21" ht="16">
      <c r="A41" s="12"/>
      <c r="B41" s="859"/>
      <c r="C41" s="184" t="s">
        <v>935</v>
      </c>
      <c r="D41" s="184"/>
      <c r="E41" s="181">
        <v>10</v>
      </c>
      <c r="F41" s="13"/>
      <c r="G41" s="265">
        <f t="shared" si="2"/>
        <v>0.62008733624454149</v>
      </c>
      <c r="H41" s="88" t="s">
        <v>1081</v>
      </c>
      <c r="I41" s="488"/>
      <c r="J41" s="80">
        <f t="shared" si="3"/>
        <v>2.0979024578826343E-2</v>
      </c>
      <c r="K41" s="80"/>
      <c r="L41" s="80">
        <f t="shared" si="4"/>
        <v>0.42988725974939856</v>
      </c>
      <c r="M41" s="80"/>
      <c r="N41" s="80">
        <f t="shared" si="5"/>
        <v>8.7132394766414392E-2</v>
      </c>
      <c r="O41" s="80"/>
      <c r="P41" s="80">
        <f t="shared" si="6"/>
        <v>0.43251877502757891</v>
      </c>
      <c r="Q41" s="80"/>
      <c r="R41" s="80">
        <f t="shared" si="7"/>
        <v>0.30737560402078234</v>
      </c>
      <c r="S41" s="80"/>
      <c r="T41" s="80">
        <f t="shared" si="8"/>
        <v>0.44838096434327684</v>
      </c>
      <c r="U41" s="12"/>
    </row>
    <row r="42" spans="1:21" ht="16">
      <c r="A42" s="12"/>
      <c r="B42" s="859"/>
      <c r="C42" s="184" t="s">
        <v>936</v>
      </c>
      <c r="D42" s="184"/>
      <c r="E42" s="181">
        <v>10</v>
      </c>
      <c r="F42" s="13"/>
      <c r="G42" s="265">
        <f t="shared" si="2"/>
        <v>0.62008733624454149</v>
      </c>
      <c r="H42" s="88" t="s">
        <v>1082</v>
      </c>
      <c r="I42" s="488"/>
      <c r="J42" s="80">
        <f t="shared" si="3"/>
        <v>2.0979024578826343E-2</v>
      </c>
      <c r="K42" s="80"/>
      <c r="L42" s="80">
        <f t="shared" si="4"/>
        <v>0.42988725974939856</v>
      </c>
      <c r="M42" s="80"/>
      <c r="N42" s="80">
        <f t="shared" si="5"/>
        <v>8.7132394766414392E-2</v>
      </c>
      <c r="O42" s="80"/>
      <c r="P42" s="80">
        <f t="shared" si="6"/>
        <v>0.43251877502757891</v>
      </c>
      <c r="Q42" s="80"/>
      <c r="R42" s="80">
        <f t="shared" si="7"/>
        <v>0.30737560402078234</v>
      </c>
      <c r="S42" s="80"/>
      <c r="T42" s="80">
        <f t="shared" si="8"/>
        <v>0.44838096434327684</v>
      </c>
      <c r="U42" s="12"/>
    </row>
    <row r="43" spans="1:21" ht="16">
      <c r="A43" s="12"/>
      <c r="B43" s="859"/>
      <c r="C43" s="184" t="s">
        <v>937</v>
      </c>
      <c r="D43" s="184"/>
      <c r="E43" s="181">
        <v>10</v>
      </c>
      <c r="F43" s="13"/>
      <c r="G43" s="265">
        <f t="shared" si="2"/>
        <v>0.62008733624454149</v>
      </c>
      <c r="H43" s="88" t="s">
        <v>1083</v>
      </c>
      <c r="I43" s="488"/>
      <c r="J43" s="80">
        <f t="shared" si="3"/>
        <v>2.0979024578826343E-2</v>
      </c>
      <c r="K43" s="80"/>
      <c r="L43" s="80">
        <f t="shared" si="4"/>
        <v>0.42988725974939856</v>
      </c>
      <c r="M43" s="80"/>
      <c r="N43" s="80">
        <f t="shared" si="5"/>
        <v>8.7132394766414392E-2</v>
      </c>
      <c r="O43" s="80"/>
      <c r="P43" s="80">
        <f t="shared" si="6"/>
        <v>0.43251877502757891</v>
      </c>
      <c r="Q43" s="80"/>
      <c r="R43" s="80">
        <f t="shared" si="7"/>
        <v>0.30737560402078234</v>
      </c>
      <c r="S43" s="80"/>
      <c r="T43" s="80">
        <f t="shared" si="8"/>
        <v>0.44838096434327684</v>
      </c>
      <c r="U43" s="12"/>
    </row>
    <row r="44" spans="1:21" ht="16">
      <c r="A44" s="12"/>
      <c r="B44" s="859"/>
      <c r="C44" s="184" t="s">
        <v>938</v>
      </c>
      <c r="D44" s="184"/>
      <c r="E44" s="181">
        <v>10</v>
      </c>
      <c r="F44" s="13"/>
      <c r="G44" s="265">
        <f t="shared" si="2"/>
        <v>0.62008733624454149</v>
      </c>
      <c r="H44" s="88" t="s">
        <v>1084</v>
      </c>
      <c r="I44" s="488"/>
      <c r="J44" s="80">
        <f t="shared" si="3"/>
        <v>2.0979024578826343E-2</v>
      </c>
      <c r="K44" s="80"/>
      <c r="L44" s="80">
        <f t="shared" si="4"/>
        <v>0.42988725974939856</v>
      </c>
      <c r="M44" s="80"/>
      <c r="N44" s="80">
        <f t="shared" si="5"/>
        <v>8.7132394766414392E-2</v>
      </c>
      <c r="O44" s="80"/>
      <c r="P44" s="80">
        <f t="shared" si="6"/>
        <v>0.43251877502757891</v>
      </c>
      <c r="Q44" s="80"/>
      <c r="R44" s="80">
        <f t="shared" si="7"/>
        <v>0.30737560402078234</v>
      </c>
      <c r="S44" s="80"/>
      <c r="T44" s="80">
        <f t="shared" si="8"/>
        <v>0.44838096434327684</v>
      </c>
      <c r="U44" s="12"/>
    </row>
    <row r="45" spans="1:21" ht="16">
      <c r="A45" s="12"/>
      <c r="B45" s="859"/>
      <c r="C45" s="184" t="s">
        <v>939</v>
      </c>
      <c r="D45" s="184"/>
      <c r="E45" s="181">
        <v>9</v>
      </c>
      <c r="F45" s="13"/>
      <c r="G45" s="265">
        <f t="shared" si="2"/>
        <v>0.55807860262008735</v>
      </c>
      <c r="H45" s="88" t="s">
        <v>1085</v>
      </c>
      <c r="I45" s="488"/>
      <c r="J45" s="80">
        <f t="shared" si="3"/>
        <v>1.8881122120943707E-2</v>
      </c>
      <c r="K45" s="80"/>
      <c r="L45" s="80">
        <f t="shared" si="4"/>
        <v>0.38689853377445871</v>
      </c>
      <c r="M45" s="80"/>
      <c r="N45" s="80">
        <f t="shared" si="5"/>
        <v>7.841915528977296E-2</v>
      </c>
      <c r="O45" s="80"/>
      <c r="P45" s="80">
        <f t="shared" si="6"/>
        <v>0.38926689752482102</v>
      </c>
      <c r="Q45" s="80"/>
      <c r="R45" s="80">
        <f t="shared" si="7"/>
        <v>0.27663804361870414</v>
      </c>
      <c r="S45" s="80"/>
      <c r="T45" s="80">
        <f t="shared" si="8"/>
        <v>0.40354286790894917</v>
      </c>
      <c r="U45" s="12"/>
    </row>
    <row r="46" spans="1:21" ht="16">
      <c r="A46" s="12"/>
      <c r="B46" s="859"/>
      <c r="C46" s="184" t="s">
        <v>940</v>
      </c>
      <c r="D46" s="184"/>
      <c r="E46" s="181">
        <v>9</v>
      </c>
      <c r="F46" s="13"/>
      <c r="G46" s="265">
        <f t="shared" si="2"/>
        <v>0.55807860262008735</v>
      </c>
      <c r="H46" s="88" t="s">
        <v>1086</v>
      </c>
      <c r="I46" s="488"/>
      <c r="J46" s="80">
        <f t="shared" si="3"/>
        <v>1.8881122120943707E-2</v>
      </c>
      <c r="K46" s="80"/>
      <c r="L46" s="80">
        <f t="shared" si="4"/>
        <v>0.38689853377445871</v>
      </c>
      <c r="M46" s="80"/>
      <c r="N46" s="80">
        <f t="shared" si="5"/>
        <v>7.841915528977296E-2</v>
      </c>
      <c r="O46" s="80"/>
      <c r="P46" s="80">
        <f t="shared" si="6"/>
        <v>0.38926689752482102</v>
      </c>
      <c r="Q46" s="80"/>
      <c r="R46" s="80">
        <f t="shared" si="7"/>
        <v>0.27663804361870414</v>
      </c>
      <c r="S46" s="80"/>
      <c r="T46" s="80">
        <f t="shared" si="8"/>
        <v>0.40354286790894917</v>
      </c>
      <c r="U46" s="12"/>
    </row>
    <row r="47" spans="1:21" ht="16">
      <c r="A47" s="12"/>
      <c r="B47" s="859"/>
      <c r="C47" s="184" t="s">
        <v>941</v>
      </c>
      <c r="D47" s="184"/>
      <c r="E47" s="181">
        <v>9</v>
      </c>
      <c r="F47" s="13"/>
      <c r="G47" s="265">
        <f t="shared" si="2"/>
        <v>0.55807860262008735</v>
      </c>
      <c r="H47" s="88" t="s">
        <v>1087</v>
      </c>
      <c r="I47" s="488"/>
      <c r="J47" s="80">
        <f t="shared" si="3"/>
        <v>1.8881122120943707E-2</v>
      </c>
      <c r="K47" s="80"/>
      <c r="L47" s="80">
        <f t="shared" si="4"/>
        <v>0.38689853377445871</v>
      </c>
      <c r="M47" s="80"/>
      <c r="N47" s="80">
        <f t="shared" si="5"/>
        <v>7.841915528977296E-2</v>
      </c>
      <c r="O47" s="80"/>
      <c r="P47" s="80">
        <f t="shared" si="6"/>
        <v>0.38926689752482102</v>
      </c>
      <c r="Q47" s="80"/>
      <c r="R47" s="80">
        <f t="shared" si="7"/>
        <v>0.27663804361870414</v>
      </c>
      <c r="S47" s="80"/>
      <c r="T47" s="80">
        <f t="shared" si="8"/>
        <v>0.40354286790894917</v>
      </c>
      <c r="U47" s="12"/>
    </row>
    <row r="48" spans="1:21" ht="16">
      <c r="A48" s="12"/>
      <c r="B48" s="859"/>
      <c r="C48" s="184" t="s">
        <v>942</v>
      </c>
      <c r="D48" s="184"/>
      <c r="E48" s="181">
        <v>10</v>
      </c>
      <c r="F48" s="13"/>
      <c r="G48" s="265">
        <f t="shared" si="2"/>
        <v>0.62008733624454149</v>
      </c>
      <c r="H48" s="88" t="s">
        <v>1088</v>
      </c>
      <c r="I48" s="488"/>
      <c r="J48" s="80">
        <f t="shared" si="3"/>
        <v>2.0979024578826343E-2</v>
      </c>
      <c r="K48" s="80"/>
      <c r="L48" s="80">
        <f t="shared" si="4"/>
        <v>0.42988725974939856</v>
      </c>
      <c r="M48" s="80"/>
      <c r="N48" s="80">
        <f t="shared" si="5"/>
        <v>8.7132394766414392E-2</v>
      </c>
      <c r="O48" s="80"/>
      <c r="P48" s="80">
        <f t="shared" si="6"/>
        <v>0.43251877502757891</v>
      </c>
      <c r="Q48" s="80"/>
      <c r="R48" s="80">
        <f t="shared" si="7"/>
        <v>0.30737560402078234</v>
      </c>
      <c r="S48" s="80"/>
      <c r="T48" s="80">
        <f t="shared" si="8"/>
        <v>0.44838096434327684</v>
      </c>
      <c r="U48" s="12"/>
    </row>
    <row r="49" spans="1:21" ht="16">
      <c r="A49" s="12"/>
      <c r="B49" s="859"/>
      <c r="C49" s="184" t="s">
        <v>943</v>
      </c>
      <c r="D49" s="184"/>
      <c r="E49" s="181">
        <v>10</v>
      </c>
      <c r="F49" s="13"/>
      <c r="G49" s="265">
        <f t="shared" ref="G49:G80" si="9">$C$3*(E49/$E$3)</f>
        <v>0.62008733624454149</v>
      </c>
      <c r="H49" s="88" t="s">
        <v>1089</v>
      </c>
      <c r="I49" s="488"/>
      <c r="J49" s="80">
        <f t="shared" ref="J49:J80" si="10">($J$4/$C$3)*G49</f>
        <v>2.0979024578826343E-2</v>
      </c>
      <c r="K49" s="80"/>
      <c r="L49" s="80">
        <f t="shared" ref="L49:L80" si="11">($L$4/$C$3)*G49</f>
        <v>0.42988725974939856</v>
      </c>
      <c r="M49" s="80"/>
      <c r="N49" s="80">
        <f t="shared" ref="N49:N80" si="12">($N$4/$C$3)*G49</f>
        <v>8.7132394766414392E-2</v>
      </c>
      <c r="O49" s="80"/>
      <c r="P49" s="80">
        <f t="shared" ref="P49:P80" si="13">($P$4/$C$3)*G49</f>
        <v>0.43251877502757891</v>
      </c>
      <c r="Q49" s="80"/>
      <c r="R49" s="80">
        <f t="shared" ref="R49:R80" si="14">($R$4/$C$3)*G49</f>
        <v>0.30737560402078234</v>
      </c>
      <c r="S49" s="80"/>
      <c r="T49" s="80">
        <f t="shared" ref="T49:T80" si="15">($T$4/$C$3)*G49</f>
        <v>0.44838096434327684</v>
      </c>
      <c r="U49" s="12"/>
    </row>
    <row r="50" spans="1:21" ht="16">
      <c r="A50" s="12"/>
      <c r="B50" s="859"/>
      <c r="C50" s="184" t="s">
        <v>944</v>
      </c>
      <c r="D50" s="184"/>
      <c r="E50" s="181">
        <v>10</v>
      </c>
      <c r="F50" s="13"/>
      <c r="G50" s="265">
        <f t="shared" si="9"/>
        <v>0.62008733624454149</v>
      </c>
      <c r="H50" s="88" t="s">
        <v>1090</v>
      </c>
      <c r="I50" s="488"/>
      <c r="J50" s="80">
        <f t="shared" si="10"/>
        <v>2.0979024578826343E-2</v>
      </c>
      <c r="K50" s="80"/>
      <c r="L50" s="80">
        <f t="shared" si="11"/>
        <v>0.42988725974939856</v>
      </c>
      <c r="M50" s="80"/>
      <c r="N50" s="80">
        <f t="shared" si="12"/>
        <v>8.7132394766414392E-2</v>
      </c>
      <c r="O50" s="80"/>
      <c r="P50" s="80">
        <f t="shared" si="13"/>
        <v>0.43251877502757891</v>
      </c>
      <c r="Q50" s="80"/>
      <c r="R50" s="80">
        <f t="shared" si="14"/>
        <v>0.30737560402078234</v>
      </c>
      <c r="S50" s="80"/>
      <c r="T50" s="80">
        <f t="shared" si="15"/>
        <v>0.44838096434327684</v>
      </c>
      <c r="U50" s="12"/>
    </row>
    <row r="51" spans="1:21" ht="16">
      <c r="A51" s="12"/>
      <c r="B51" s="859"/>
      <c r="C51" s="184" t="s">
        <v>945</v>
      </c>
      <c r="D51" s="184"/>
      <c r="E51" s="181">
        <v>9</v>
      </c>
      <c r="F51" s="13"/>
      <c r="G51" s="265">
        <f t="shared" si="9"/>
        <v>0.55807860262008735</v>
      </c>
      <c r="H51" s="88" t="s">
        <v>1091</v>
      </c>
      <c r="I51" s="488"/>
      <c r="J51" s="80">
        <f t="shared" si="10"/>
        <v>1.8881122120943707E-2</v>
      </c>
      <c r="K51" s="80"/>
      <c r="L51" s="80">
        <f t="shared" si="11"/>
        <v>0.38689853377445871</v>
      </c>
      <c r="M51" s="80"/>
      <c r="N51" s="80">
        <f t="shared" si="12"/>
        <v>7.841915528977296E-2</v>
      </c>
      <c r="O51" s="80"/>
      <c r="P51" s="80">
        <f t="shared" si="13"/>
        <v>0.38926689752482102</v>
      </c>
      <c r="Q51" s="80"/>
      <c r="R51" s="80">
        <f t="shared" si="14"/>
        <v>0.27663804361870414</v>
      </c>
      <c r="S51" s="80"/>
      <c r="T51" s="80">
        <f t="shared" si="15"/>
        <v>0.40354286790894917</v>
      </c>
      <c r="U51" s="12"/>
    </row>
    <row r="52" spans="1:21" ht="16">
      <c r="A52" s="12"/>
      <c r="B52" s="859"/>
      <c r="C52" s="184" t="s">
        <v>946</v>
      </c>
      <c r="D52" s="184"/>
      <c r="E52" s="181">
        <v>10</v>
      </c>
      <c r="F52" s="13"/>
      <c r="G52" s="265">
        <f t="shared" si="9"/>
        <v>0.62008733624454149</v>
      </c>
      <c r="H52" s="88" t="s">
        <v>1092</v>
      </c>
      <c r="I52" s="488"/>
      <c r="J52" s="80">
        <f t="shared" si="10"/>
        <v>2.0979024578826343E-2</v>
      </c>
      <c r="K52" s="80"/>
      <c r="L52" s="80">
        <f t="shared" si="11"/>
        <v>0.42988725974939856</v>
      </c>
      <c r="M52" s="80"/>
      <c r="N52" s="80">
        <f t="shared" si="12"/>
        <v>8.7132394766414392E-2</v>
      </c>
      <c r="O52" s="80"/>
      <c r="P52" s="80">
        <f t="shared" si="13"/>
        <v>0.43251877502757891</v>
      </c>
      <c r="Q52" s="80"/>
      <c r="R52" s="80">
        <f t="shared" si="14"/>
        <v>0.30737560402078234</v>
      </c>
      <c r="S52" s="80"/>
      <c r="T52" s="80">
        <f t="shared" si="15"/>
        <v>0.44838096434327684</v>
      </c>
      <c r="U52" s="12"/>
    </row>
    <row r="53" spans="1:21" ht="16">
      <c r="A53" s="12"/>
      <c r="B53" s="859"/>
      <c r="C53" s="184" t="s">
        <v>947</v>
      </c>
      <c r="D53" s="184"/>
      <c r="E53" s="181">
        <v>10</v>
      </c>
      <c r="F53" s="13"/>
      <c r="G53" s="265">
        <f t="shared" si="9"/>
        <v>0.62008733624454149</v>
      </c>
      <c r="H53" s="88" t="s">
        <v>1177</v>
      </c>
      <c r="I53" s="488"/>
      <c r="J53" s="80">
        <f t="shared" si="10"/>
        <v>2.0979024578826343E-2</v>
      </c>
      <c r="K53" s="80"/>
      <c r="L53" s="80">
        <f t="shared" si="11"/>
        <v>0.42988725974939856</v>
      </c>
      <c r="M53" s="80"/>
      <c r="N53" s="80">
        <f t="shared" si="12"/>
        <v>8.7132394766414392E-2</v>
      </c>
      <c r="O53" s="80"/>
      <c r="P53" s="80">
        <f t="shared" si="13"/>
        <v>0.43251877502757891</v>
      </c>
      <c r="Q53" s="80"/>
      <c r="R53" s="80">
        <f t="shared" si="14"/>
        <v>0.30737560402078234</v>
      </c>
      <c r="S53" s="80"/>
      <c r="T53" s="80">
        <f t="shared" si="15"/>
        <v>0.44838096434327684</v>
      </c>
      <c r="U53" s="12"/>
    </row>
    <row r="54" spans="1:21" ht="16">
      <c r="A54" s="12"/>
      <c r="B54" s="859"/>
      <c r="C54" s="184" t="s">
        <v>948</v>
      </c>
      <c r="D54" s="184"/>
      <c r="E54" s="181">
        <v>10</v>
      </c>
      <c r="F54" s="13"/>
      <c r="G54" s="265">
        <f t="shared" si="9"/>
        <v>0.62008733624454149</v>
      </c>
      <c r="H54" s="88" t="s">
        <v>1178</v>
      </c>
      <c r="I54" s="488"/>
      <c r="J54" s="80">
        <f t="shared" si="10"/>
        <v>2.0979024578826343E-2</v>
      </c>
      <c r="K54" s="80"/>
      <c r="L54" s="80">
        <f t="shared" si="11"/>
        <v>0.42988725974939856</v>
      </c>
      <c r="M54" s="80"/>
      <c r="N54" s="80">
        <f t="shared" si="12"/>
        <v>8.7132394766414392E-2</v>
      </c>
      <c r="O54" s="80"/>
      <c r="P54" s="80">
        <f t="shared" si="13"/>
        <v>0.43251877502757891</v>
      </c>
      <c r="Q54" s="80"/>
      <c r="R54" s="80">
        <f t="shared" si="14"/>
        <v>0.30737560402078234</v>
      </c>
      <c r="S54" s="80"/>
      <c r="T54" s="80">
        <f t="shared" si="15"/>
        <v>0.44838096434327684</v>
      </c>
      <c r="U54" s="12"/>
    </row>
    <row r="55" spans="1:21" ht="16">
      <c r="A55" s="12"/>
      <c r="B55" s="859"/>
      <c r="C55" s="184" t="s">
        <v>949</v>
      </c>
      <c r="D55" s="184"/>
      <c r="E55" s="181">
        <v>10</v>
      </c>
      <c r="F55" s="13"/>
      <c r="G55" s="265">
        <f t="shared" si="9"/>
        <v>0.62008733624454149</v>
      </c>
      <c r="H55" s="88" t="s">
        <v>1179</v>
      </c>
      <c r="I55" s="488"/>
      <c r="J55" s="80">
        <f t="shared" si="10"/>
        <v>2.0979024578826343E-2</v>
      </c>
      <c r="K55" s="80"/>
      <c r="L55" s="80">
        <f t="shared" si="11"/>
        <v>0.42988725974939856</v>
      </c>
      <c r="M55" s="80"/>
      <c r="N55" s="80">
        <f t="shared" si="12"/>
        <v>8.7132394766414392E-2</v>
      </c>
      <c r="O55" s="80"/>
      <c r="P55" s="80">
        <f t="shared" si="13"/>
        <v>0.43251877502757891</v>
      </c>
      <c r="Q55" s="80"/>
      <c r="R55" s="80">
        <f t="shared" si="14"/>
        <v>0.30737560402078234</v>
      </c>
      <c r="S55" s="80"/>
      <c r="T55" s="80">
        <f t="shared" si="15"/>
        <v>0.44838096434327684</v>
      </c>
      <c r="U55" s="12"/>
    </row>
    <row r="56" spans="1:21" ht="16">
      <c r="A56" s="12"/>
      <c r="B56" s="859"/>
      <c r="C56" s="184" t="s">
        <v>950</v>
      </c>
      <c r="D56" s="184"/>
      <c r="E56" s="181">
        <v>10</v>
      </c>
      <c r="F56" s="13"/>
      <c r="G56" s="265">
        <f t="shared" si="9"/>
        <v>0.62008733624454149</v>
      </c>
      <c r="H56" s="136" t="s">
        <v>1180</v>
      </c>
      <c r="I56" s="508"/>
      <c r="J56" s="80">
        <f t="shared" si="10"/>
        <v>2.0979024578826343E-2</v>
      </c>
      <c r="K56" s="80"/>
      <c r="L56" s="80">
        <f t="shared" si="11"/>
        <v>0.42988725974939856</v>
      </c>
      <c r="M56" s="80"/>
      <c r="N56" s="80">
        <f t="shared" si="12"/>
        <v>8.7132394766414392E-2</v>
      </c>
      <c r="O56" s="80"/>
      <c r="P56" s="80">
        <f t="shared" si="13"/>
        <v>0.43251877502757891</v>
      </c>
      <c r="Q56" s="80"/>
      <c r="R56" s="80">
        <f t="shared" si="14"/>
        <v>0.30737560402078234</v>
      </c>
      <c r="S56" s="80"/>
      <c r="T56" s="80">
        <f t="shared" si="15"/>
        <v>0.44838096434327684</v>
      </c>
      <c r="U56" s="12"/>
    </row>
    <row r="57" spans="1:21" ht="16">
      <c r="A57" s="12"/>
      <c r="B57" s="859"/>
      <c r="C57" s="184" t="s">
        <v>951</v>
      </c>
      <c r="D57" s="184"/>
      <c r="E57" s="181">
        <v>10</v>
      </c>
      <c r="F57" s="13"/>
      <c r="G57" s="265">
        <f t="shared" si="9"/>
        <v>0.62008733624454149</v>
      </c>
      <c r="H57" s="136" t="s">
        <v>1181</v>
      </c>
      <c r="I57" s="508"/>
      <c r="J57" s="80">
        <f t="shared" si="10"/>
        <v>2.0979024578826343E-2</v>
      </c>
      <c r="K57" s="80"/>
      <c r="L57" s="80">
        <f t="shared" si="11"/>
        <v>0.42988725974939856</v>
      </c>
      <c r="M57" s="80"/>
      <c r="N57" s="80">
        <f t="shared" si="12"/>
        <v>8.7132394766414392E-2</v>
      </c>
      <c r="O57" s="80"/>
      <c r="P57" s="80">
        <f t="shared" si="13"/>
        <v>0.43251877502757891</v>
      </c>
      <c r="Q57" s="80"/>
      <c r="R57" s="80">
        <f t="shared" si="14"/>
        <v>0.30737560402078234</v>
      </c>
      <c r="S57" s="80"/>
      <c r="T57" s="80">
        <f t="shared" si="15"/>
        <v>0.44838096434327684</v>
      </c>
      <c r="U57" s="12"/>
    </row>
    <row r="58" spans="1:21" ht="16">
      <c r="A58" s="12"/>
      <c r="B58" s="859"/>
      <c r="C58" s="184" t="s">
        <v>952</v>
      </c>
      <c r="D58" s="184"/>
      <c r="E58" s="181">
        <v>10</v>
      </c>
      <c r="F58" s="13"/>
      <c r="G58" s="265">
        <f t="shared" si="9"/>
        <v>0.62008733624454149</v>
      </c>
      <c r="H58" s="136" t="s">
        <v>1182</v>
      </c>
      <c r="I58" s="508"/>
      <c r="J58" s="80">
        <f t="shared" si="10"/>
        <v>2.0979024578826343E-2</v>
      </c>
      <c r="K58" s="80"/>
      <c r="L58" s="80">
        <f t="shared" si="11"/>
        <v>0.42988725974939856</v>
      </c>
      <c r="M58" s="80"/>
      <c r="N58" s="80">
        <f t="shared" si="12"/>
        <v>8.7132394766414392E-2</v>
      </c>
      <c r="O58" s="80"/>
      <c r="P58" s="80">
        <f t="shared" si="13"/>
        <v>0.43251877502757891</v>
      </c>
      <c r="Q58" s="80"/>
      <c r="R58" s="80">
        <f t="shared" si="14"/>
        <v>0.30737560402078234</v>
      </c>
      <c r="S58" s="80"/>
      <c r="T58" s="80">
        <f t="shared" si="15"/>
        <v>0.44838096434327684</v>
      </c>
      <c r="U58" s="12"/>
    </row>
    <row r="59" spans="1:21" ht="16">
      <c r="A59" s="12"/>
      <c r="B59" s="859"/>
      <c r="C59" s="184" t="s">
        <v>953</v>
      </c>
      <c r="D59" s="184"/>
      <c r="E59" s="181">
        <v>10</v>
      </c>
      <c r="F59" s="13"/>
      <c r="G59" s="265">
        <f t="shared" si="9"/>
        <v>0.62008733624454149</v>
      </c>
      <c r="H59" s="136" t="s">
        <v>1183</v>
      </c>
      <c r="I59" s="508"/>
      <c r="J59" s="80">
        <f t="shared" si="10"/>
        <v>2.0979024578826343E-2</v>
      </c>
      <c r="K59" s="80"/>
      <c r="L59" s="80">
        <f t="shared" si="11"/>
        <v>0.42988725974939856</v>
      </c>
      <c r="M59" s="80"/>
      <c r="N59" s="80">
        <f t="shared" si="12"/>
        <v>8.7132394766414392E-2</v>
      </c>
      <c r="O59" s="80"/>
      <c r="P59" s="80">
        <f t="shared" si="13"/>
        <v>0.43251877502757891</v>
      </c>
      <c r="Q59" s="80"/>
      <c r="R59" s="80">
        <f t="shared" si="14"/>
        <v>0.30737560402078234</v>
      </c>
      <c r="S59" s="80"/>
      <c r="T59" s="80">
        <f t="shared" si="15"/>
        <v>0.44838096434327684</v>
      </c>
      <c r="U59" s="12"/>
    </row>
    <row r="60" spans="1:21" ht="16">
      <c r="A60" s="12"/>
      <c r="B60" s="859"/>
      <c r="C60" s="184" t="s">
        <v>954</v>
      </c>
      <c r="D60" s="184"/>
      <c r="E60" s="181">
        <v>5</v>
      </c>
      <c r="F60" s="13"/>
      <c r="G60" s="265">
        <f t="shared" si="9"/>
        <v>0.31004366812227074</v>
      </c>
      <c r="H60" s="88" t="s">
        <v>1093</v>
      </c>
      <c r="I60" s="488"/>
      <c r="J60" s="80">
        <f t="shared" si="10"/>
        <v>1.0489512289413172E-2</v>
      </c>
      <c r="K60" s="80"/>
      <c r="L60" s="80">
        <f t="shared" si="11"/>
        <v>0.21494362987469928</v>
      </c>
      <c r="M60" s="80"/>
      <c r="N60" s="80">
        <f t="shared" si="12"/>
        <v>4.3566197383207196E-2</v>
      </c>
      <c r="O60" s="80"/>
      <c r="P60" s="80">
        <f t="shared" si="13"/>
        <v>0.21625938751378945</v>
      </c>
      <c r="Q60" s="80"/>
      <c r="R60" s="80">
        <f t="shared" si="14"/>
        <v>0.15368780201039117</v>
      </c>
      <c r="S60" s="80"/>
      <c r="T60" s="80">
        <f t="shared" si="15"/>
        <v>0.22419048217163842</v>
      </c>
      <c r="U60" s="12"/>
    </row>
    <row r="61" spans="1:21" ht="16">
      <c r="A61" s="12"/>
      <c r="B61" s="859"/>
      <c r="C61" s="184" t="s">
        <v>955</v>
      </c>
      <c r="D61" s="184"/>
      <c r="E61" s="181">
        <v>0</v>
      </c>
      <c r="F61" s="13"/>
      <c r="G61" s="265">
        <f t="shared" si="9"/>
        <v>0</v>
      </c>
      <c r="H61" s="88" t="s">
        <v>1094</v>
      </c>
      <c r="I61" s="488"/>
      <c r="J61" s="80">
        <f t="shared" si="10"/>
        <v>0</v>
      </c>
      <c r="K61" s="80"/>
      <c r="L61" s="80">
        <f t="shared" si="11"/>
        <v>0</v>
      </c>
      <c r="M61" s="80"/>
      <c r="N61" s="80">
        <f t="shared" si="12"/>
        <v>0</v>
      </c>
      <c r="O61" s="80"/>
      <c r="P61" s="80">
        <f t="shared" si="13"/>
        <v>0</v>
      </c>
      <c r="Q61" s="80"/>
      <c r="R61" s="80">
        <f t="shared" si="14"/>
        <v>0</v>
      </c>
      <c r="S61" s="80"/>
      <c r="T61" s="80">
        <f t="shared" si="15"/>
        <v>0</v>
      </c>
      <c r="U61" s="12"/>
    </row>
    <row r="62" spans="1:21" ht="16">
      <c r="A62" s="12"/>
      <c r="B62" s="859"/>
      <c r="C62" s="184" t="s">
        <v>956</v>
      </c>
      <c r="D62" s="184"/>
      <c r="E62" s="181">
        <v>10</v>
      </c>
      <c r="F62" s="13"/>
      <c r="G62" s="265">
        <f t="shared" si="9"/>
        <v>0.62008733624454149</v>
      </c>
      <c r="H62" s="88" t="s">
        <v>1095</v>
      </c>
      <c r="I62" s="488"/>
      <c r="J62" s="80">
        <f t="shared" si="10"/>
        <v>2.0979024578826343E-2</v>
      </c>
      <c r="K62" s="80"/>
      <c r="L62" s="80">
        <f t="shared" si="11"/>
        <v>0.42988725974939856</v>
      </c>
      <c r="M62" s="80"/>
      <c r="N62" s="80">
        <f t="shared" si="12"/>
        <v>8.7132394766414392E-2</v>
      </c>
      <c r="O62" s="80"/>
      <c r="P62" s="80">
        <f t="shared" si="13"/>
        <v>0.43251877502757891</v>
      </c>
      <c r="Q62" s="80"/>
      <c r="R62" s="80">
        <f t="shared" si="14"/>
        <v>0.30737560402078234</v>
      </c>
      <c r="S62" s="80"/>
      <c r="T62" s="80">
        <f t="shared" si="15"/>
        <v>0.44838096434327684</v>
      </c>
      <c r="U62" s="12"/>
    </row>
    <row r="63" spans="1:21" ht="16">
      <c r="A63" s="12"/>
      <c r="B63" s="859"/>
      <c r="C63" s="184" t="s">
        <v>957</v>
      </c>
      <c r="D63" s="184"/>
      <c r="E63" s="181">
        <v>0</v>
      </c>
      <c r="F63" s="13"/>
      <c r="G63" s="265">
        <f t="shared" si="9"/>
        <v>0</v>
      </c>
      <c r="H63" s="88" t="s">
        <v>1096</v>
      </c>
      <c r="I63" s="488"/>
      <c r="J63" s="80">
        <f t="shared" si="10"/>
        <v>0</v>
      </c>
      <c r="K63" s="80"/>
      <c r="L63" s="80">
        <f t="shared" si="11"/>
        <v>0</v>
      </c>
      <c r="M63" s="80"/>
      <c r="N63" s="80">
        <f t="shared" si="12"/>
        <v>0</v>
      </c>
      <c r="O63" s="80"/>
      <c r="P63" s="80">
        <f t="shared" si="13"/>
        <v>0</v>
      </c>
      <c r="Q63" s="80"/>
      <c r="R63" s="80">
        <f t="shared" si="14"/>
        <v>0</v>
      </c>
      <c r="S63" s="80"/>
      <c r="T63" s="80">
        <f t="shared" si="15"/>
        <v>0</v>
      </c>
      <c r="U63" s="12"/>
    </row>
    <row r="64" spans="1:21" ht="16">
      <c r="A64" s="12"/>
      <c r="B64" s="842" t="s">
        <v>1052</v>
      </c>
      <c r="C64" s="333" t="s">
        <v>958</v>
      </c>
      <c r="D64" s="333"/>
      <c r="E64" s="334">
        <v>9</v>
      </c>
      <c r="F64" s="334"/>
      <c r="G64" s="335">
        <f t="shared" si="9"/>
        <v>0.55807860262008735</v>
      </c>
      <c r="H64" s="88" t="s">
        <v>1097</v>
      </c>
      <c r="I64" s="488"/>
      <c r="J64" s="80">
        <f t="shared" si="10"/>
        <v>1.8881122120943707E-2</v>
      </c>
      <c r="K64" s="80"/>
      <c r="L64" s="80">
        <f t="shared" si="11"/>
        <v>0.38689853377445871</v>
      </c>
      <c r="M64" s="80"/>
      <c r="N64" s="80">
        <f t="shared" si="12"/>
        <v>7.841915528977296E-2</v>
      </c>
      <c r="O64" s="80"/>
      <c r="P64" s="80">
        <f t="shared" si="13"/>
        <v>0.38926689752482102</v>
      </c>
      <c r="Q64" s="80"/>
      <c r="R64" s="80">
        <f t="shared" si="14"/>
        <v>0.27663804361870414</v>
      </c>
      <c r="S64" s="80"/>
      <c r="T64" s="80">
        <f t="shared" si="15"/>
        <v>0.40354286790894917</v>
      </c>
      <c r="U64" s="12"/>
    </row>
    <row r="65" spans="1:21" ht="16">
      <c r="A65" s="12"/>
      <c r="B65" s="842"/>
      <c r="C65" s="333" t="s">
        <v>959</v>
      </c>
      <c r="D65" s="333"/>
      <c r="E65" s="334">
        <v>9</v>
      </c>
      <c r="F65" s="334"/>
      <c r="G65" s="335">
        <f t="shared" si="9"/>
        <v>0.55807860262008735</v>
      </c>
      <c r="H65" s="88" t="s">
        <v>1098</v>
      </c>
      <c r="I65" s="488"/>
      <c r="J65" s="80">
        <f t="shared" si="10"/>
        <v>1.8881122120943707E-2</v>
      </c>
      <c r="K65" s="80"/>
      <c r="L65" s="80">
        <f t="shared" si="11"/>
        <v>0.38689853377445871</v>
      </c>
      <c r="M65" s="80"/>
      <c r="N65" s="80">
        <f t="shared" si="12"/>
        <v>7.841915528977296E-2</v>
      </c>
      <c r="O65" s="80"/>
      <c r="P65" s="80">
        <f t="shared" si="13"/>
        <v>0.38926689752482102</v>
      </c>
      <c r="Q65" s="80"/>
      <c r="R65" s="80">
        <f t="shared" si="14"/>
        <v>0.27663804361870414</v>
      </c>
      <c r="S65" s="80"/>
      <c r="T65" s="80">
        <f t="shared" si="15"/>
        <v>0.40354286790894917</v>
      </c>
      <c r="U65" s="12"/>
    </row>
    <row r="66" spans="1:21" ht="16">
      <c r="A66" s="12"/>
      <c r="B66" s="842"/>
      <c r="C66" s="333" t="s">
        <v>960</v>
      </c>
      <c r="D66" s="333"/>
      <c r="E66" s="334">
        <v>0</v>
      </c>
      <c r="F66" s="334"/>
      <c r="G66" s="335">
        <f t="shared" si="9"/>
        <v>0</v>
      </c>
      <c r="H66" s="88" t="s">
        <v>1099</v>
      </c>
      <c r="I66" s="488"/>
      <c r="J66" s="80">
        <f t="shared" si="10"/>
        <v>0</v>
      </c>
      <c r="K66" s="80"/>
      <c r="L66" s="80">
        <f t="shared" si="11"/>
        <v>0</v>
      </c>
      <c r="M66" s="80"/>
      <c r="N66" s="80">
        <f t="shared" si="12"/>
        <v>0</v>
      </c>
      <c r="O66" s="80"/>
      <c r="P66" s="80">
        <f t="shared" si="13"/>
        <v>0</v>
      </c>
      <c r="Q66" s="80"/>
      <c r="R66" s="80">
        <f t="shared" si="14"/>
        <v>0</v>
      </c>
      <c r="S66" s="80"/>
      <c r="T66" s="80">
        <f t="shared" si="15"/>
        <v>0</v>
      </c>
      <c r="U66" s="12"/>
    </row>
    <row r="67" spans="1:21" ht="16">
      <c r="A67" s="12"/>
      <c r="B67" s="842"/>
      <c r="C67" s="333" t="s">
        <v>961</v>
      </c>
      <c r="D67" s="333"/>
      <c r="E67" s="334">
        <v>9</v>
      </c>
      <c r="F67" s="334"/>
      <c r="G67" s="335">
        <f t="shared" si="9"/>
        <v>0.55807860262008735</v>
      </c>
      <c r="H67" s="88" t="s">
        <v>1100</v>
      </c>
      <c r="I67" s="488"/>
      <c r="J67" s="80">
        <f t="shared" si="10"/>
        <v>1.8881122120943707E-2</v>
      </c>
      <c r="K67" s="80"/>
      <c r="L67" s="80">
        <f t="shared" si="11"/>
        <v>0.38689853377445871</v>
      </c>
      <c r="M67" s="80"/>
      <c r="N67" s="80">
        <f t="shared" si="12"/>
        <v>7.841915528977296E-2</v>
      </c>
      <c r="O67" s="80"/>
      <c r="P67" s="80">
        <f t="shared" si="13"/>
        <v>0.38926689752482102</v>
      </c>
      <c r="Q67" s="80"/>
      <c r="R67" s="80">
        <f t="shared" si="14"/>
        <v>0.27663804361870414</v>
      </c>
      <c r="S67" s="80"/>
      <c r="T67" s="80">
        <f t="shared" si="15"/>
        <v>0.40354286790894917</v>
      </c>
      <c r="U67" s="12"/>
    </row>
    <row r="68" spans="1:21" ht="16">
      <c r="A68" s="12"/>
      <c r="B68" s="842"/>
      <c r="C68" s="333" t="s">
        <v>962</v>
      </c>
      <c r="D68" s="333"/>
      <c r="E68" s="334">
        <v>9</v>
      </c>
      <c r="F68" s="334"/>
      <c r="G68" s="335">
        <f t="shared" si="9"/>
        <v>0.55807860262008735</v>
      </c>
      <c r="H68" s="88" t="s">
        <v>1101</v>
      </c>
      <c r="I68" s="488"/>
      <c r="J68" s="80">
        <f t="shared" si="10"/>
        <v>1.8881122120943707E-2</v>
      </c>
      <c r="K68" s="80"/>
      <c r="L68" s="80">
        <f t="shared" si="11"/>
        <v>0.38689853377445871</v>
      </c>
      <c r="M68" s="80"/>
      <c r="N68" s="80">
        <f t="shared" si="12"/>
        <v>7.841915528977296E-2</v>
      </c>
      <c r="O68" s="80"/>
      <c r="P68" s="80">
        <f t="shared" si="13"/>
        <v>0.38926689752482102</v>
      </c>
      <c r="Q68" s="80"/>
      <c r="R68" s="80">
        <f t="shared" si="14"/>
        <v>0.27663804361870414</v>
      </c>
      <c r="S68" s="80"/>
      <c r="T68" s="80">
        <f t="shared" si="15"/>
        <v>0.40354286790894917</v>
      </c>
      <c r="U68" s="12"/>
    </row>
    <row r="69" spans="1:21" ht="16">
      <c r="A69" s="12"/>
      <c r="B69" s="842"/>
      <c r="C69" s="333" t="s">
        <v>963</v>
      </c>
      <c r="D69" s="333"/>
      <c r="E69" s="334">
        <v>9</v>
      </c>
      <c r="F69" s="334"/>
      <c r="G69" s="335">
        <f t="shared" si="9"/>
        <v>0.55807860262008735</v>
      </c>
      <c r="H69" s="88" t="s">
        <v>1102</v>
      </c>
      <c r="I69" s="488"/>
      <c r="J69" s="80">
        <f t="shared" si="10"/>
        <v>1.8881122120943707E-2</v>
      </c>
      <c r="K69" s="80"/>
      <c r="L69" s="80">
        <f t="shared" si="11"/>
        <v>0.38689853377445871</v>
      </c>
      <c r="M69" s="80"/>
      <c r="N69" s="80">
        <f t="shared" si="12"/>
        <v>7.841915528977296E-2</v>
      </c>
      <c r="O69" s="80"/>
      <c r="P69" s="80">
        <f t="shared" si="13"/>
        <v>0.38926689752482102</v>
      </c>
      <c r="Q69" s="80"/>
      <c r="R69" s="80">
        <f t="shared" si="14"/>
        <v>0.27663804361870414</v>
      </c>
      <c r="S69" s="80"/>
      <c r="T69" s="80">
        <f t="shared" si="15"/>
        <v>0.40354286790894917</v>
      </c>
      <c r="U69" s="12"/>
    </row>
    <row r="70" spans="1:21" ht="16">
      <c r="A70" s="12"/>
      <c r="B70" s="842"/>
      <c r="C70" s="333" t="s">
        <v>964</v>
      </c>
      <c r="D70" s="333"/>
      <c r="E70" s="334">
        <v>9</v>
      </c>
      <c r="F70" s="334"/>
      <c r="G70" s="335">
        <f t="shared" si="9"/>
        <v>0.55807860262008735</v>
      </c>
      <c r="H70" s="88" t="s">
        <v>1103</v>
      </c>
      <c r="I70" s="488"/>
      <c r="J70" s="80">
        <f t="shared" si="10"/>
        <v>1.8881122120943707E-2</v>
      </c>
      <c r="K70" s="80"/>
      <c r="L70" s="80">
        <f t="shared" si="11"/>
        <v>0.38689853377445871</v>
      </c>
      <c r="M70" s="80"/>
      <c r="N70" s="80">
        <f t="shared" si="12"/>
        <v>7.841915528977296E-2</v>
      </c>
      <c r="O70" s="80"/>
      <c r="P70" s="80">
        <f t="shared" si="13"/>
        <v>0.38926689752482102</v>
      </c>
      <c r="Q70" s="80"/>
      <c r="R70" s="80">
        <f t="shared" si="14"/>
        <v>0.27663804361870414</v>
      </c>
      <c r="S70" s="80"/>
      <c r="T70" s="80">
        <f t="shared" si="15"/>
        <v>0.40354286790894917</v>
      </c>
      <c r="U70" s="12"/>
    </row>
    <row r="71" spans="1:21" ht="16">
      <c r="A71" s="12"/>
      <c r="B71" s="842"/>
      <c r="C71" s="333" t="s">
        <v>965</v>
      </c>
      <c r="D71" s="333"/>
      <c r="E71" s="334">
        <v>9</v>
      </c>
      <c r="F71" s="334"/>
      <c r="G71" s="335">
        <f t="shared" si="9"/>
        <v>0.55807860262008735</v>
      </c>
      <c r="H71" s="88" t="s">
        <v>1104</v>
      </c>
      <c r="I71" s="488"/>
      <c r="J71" s="80">
        <f t="shared" si="10"/>
        <v>1.8881122120943707E-2</v>
      </c>
      <c r="K71" s="80"/>
      <c r="L71" s="80">
        <f t="shared" si="11"/>
        <v>0.38689853377445871</v>
      </c>
      <c r="M71" s="80"/>
      <c r="N71" s="80">
        <f t="shared" si="12"/>
        <v>7.841915528977296E-2</v>
      </c>
      <c r="O71" s="80"/>
      <c r="P71" s="80">
        <f t="shared" si="13"/>
        <v>0.38926689752482102</v>
      </c>
      <c r="Q71" s="80"/>
      <c r="R71" s="80">
        <f t="shared" si="14"/>
        <v>0.27663804361870414</v>
      </c>
      <c r="S71" s="80"/>
      <c r="T71" s="80">
        <f t="shared" si="15"/>
        <v>0.40354286790894917</v>
      </c>
      <c r="U71" s="12"/>
    </row>
    <row r="72" spans="1:21" ht="16">
      <c r="A72" s="12"/>
      <c r="B72" s="842"/>
      <c r="C72" s="333" t="s">
        <v>966</v>
      </c>
      <c r="D72" s="333"/>
      <c r="E72" s="334">
        <v>9</v>
      </c>
      <c r="F72" s="334"/>
      <c r="G72" s="335">
        <f t="shared" si="9"/>
        <v>0.55807860262008735</v>
      </c>
      <c r="H72" s="88" t="s">
        <v>1105</v>
      </c>
      <c r="I72" s="488"/>
      <c r="J72" s="80">
        <f t="shared" si="10"/>
        <v>1.8881122120943707E-2</v>
      </c>
      <c r="K72" s="80"/>
      <c r="L72" s="80">
        <f t="shared" si="11"/>
        <v>0.38689853377445871</v>
      </c>
      <c r="M72" s="80"/>
      <c r="N72" s="80">
        <f t="shared" si="12"/>
        <v>7.841915528977296E-2</v>
      </c>
      <c r="O72" s="80"/>
      <c r="P72" s="80">
        <f t="shared" si="13"/>
        <v>0.38926689752482102</v>
      </c>
      <c r="Q72" s="80"/>
      <c r="R72" s="80">
        <f t="shared" si="14"/>
        <v>0.27663804361870414</v>
      </c>
      <c r="S72" s="80"/>
      <c r="T72" s="80">
        <f t="shared" si="15"/>
        <v>0.40354286790894917</v>
      </c>
      <c r="U72" s="12"/>
    </row>
    <row r="73" spans="1:21" ht="16">
      <c r="A73" s="12"/>
      <c r="B73" s="842"/>
      <c r="C73" s="333" t="s">
        <v>967</v>
      </c>
      <c r="D73" s="333"/>
      <c r="E73" s="334">
        <v>9</v>
      </c>
      <c r="F73" s="334"/>
      <c r="G73" s="335">
        <f t="shared" si="9"/>
        <v>0.55807860262008735</v>
      </c>
      <c r="H73" s="88" t="s">
        <v>1106</v>
      </c>
      <c r="I73" s="488"/>
      <c r="J73" s="80">
        <f t="shared" si="10"/>
        <v>1.8881122120943707E-2</v>
      </c>
      <c r="K73" s="80"/>
      <c r="L73" s="80">
        <f t="shared" si="11"/>
        <v>0.38689853377445871</v>
      </c>
      <c r="M73" s="80"/>
      <c r="N73" s="80">
        <f t="shared" si="12"/>
        <v>7.841915528977296E-2</v>
      </c>
      <c r="O73" s="80"/>
      <c r="P73" s="80">
        <f t="shared" si="13"/>
        <v>0.38926689752482102</v>
      </c>
      <c r="Q73" s="80"/>
      <c r="R73" s="80">
        <f t="shared" si="14"/>
        <v>0.27663804361870414</v>
      </c>
      <c r="S73" s="80"/>
      <c r="T73" s="80">
        <f t="shared" si="15"/>
        <v>0.40354286790894917</v>
      </c>
      <c r="U73" s="12"/>
    </row>
    <row r="74" spans="1:21" ht="16">
      <c r="A74" s="12"/>
      <c r="B74" s="842"/>
      <c r="C74" s="333" t="s">
        <v>968</v>
      </c>
      <c r="D74" s="333"/>
      <c r="E74" s="334">
        <v>18</v>
      </c>
      <c r="F74" s="334"/>
      <c r="G74" s="335">
        <f t="shared" si="9"/>
        <v>1.1161572052401747</v>
      </c>
      <c r="H74" s="88" t="s">
        <v>1107</v>
      </c>
      <c r="I74" s="488"/>
      <c r="J74" s="80">
        <f t="shared" si="10"/>
        <v>3.7762244241887413E-2</v>
      </c>
      <c r="K74" s="80"/>
      <c r="L74" s="80">
        <f t="shared" si="11"/>
        <v>0.77379706754891742</v>
      </c>
      <c r="M74" s="80"/>
      <c r="N74" s="80">
        <f t="shared" si="12"/>
        <v>0.15683831057954592</v>
      </c>
      <c r="O74" s="80"/>
      <c r="P74" s="80">
        <f t="shared" si="13"/>
        <v>0.77853379504964204</v>
      </c>
      <c r="Q74" s="80"/>
      <c r="R74" s="80">
        <f t="shared" si="14"/>
        <v>0.55327608723740829</v>
      </c>
      <c r="S74" s="80"/>
      <c r="T74" s="80">
        <f t="shared" si="15"/>
        <v>0.80708573581789833</v>
      </c>
      <c r="U74" s="12"/>
    </row>
    <row r="75" spans="1:21" ht="16">
      <c r="A75" s="12"/>
      <c r="B75" s="842"/>
      <c r="C75" s="333" t="s">
        <v>969</v>
      </c>
      <c r="D75" s="333"/>
      <c r="E75" s="334">
        <v>9</v>
      </c>
      <c r="F75" s="334"/>
      <c r="G75" s="335">
        <f t="shared" si="9"/>
        <v>0.55807860262008735</v>
      </c>
      <c r="H75" s="88" t="s">
        <v>1108</v>
      </c>
      <c r="I75" s="488"/>
      <c r="J75" s="80">
        <f t="shared" si="10"/>
        <v>1.8881122120943707E-2</v>
      </c>
      <c r="K75" s="80"/>
      <c r="L75" s="80">
        <f t="shared" si="11"/>
        <v>0.38689853377445871</v>
      </c>
      <c r="M75" s="80"/>
      <c r="N75" s="80">
        <f t="shared" si="12"/>
        <v>7.841915528977296E-2</v>
      </c>
      <c r="O75" s="80"/>
      <c r="P75" s="80">
        <f t="shared" si="13"/>
        <v>0.38926689752482102</v>
      </c>
      <c r="Q75" s="80"/>
      <c r="R75" s="80">
        <f t="shared" si="14"/>
        <v>0.27663804361870414</v>
      </c>
      <c r="S75" s="80"/>
      <c r="T75" s="80">
        <f t="shared" si="15"/>
        <v>0.40354286790894917</v>
      </c>
      <c r="U75" s="12"/>
    </row>
    <row r="76" spans="1:21" ht="16">
      <c r="A76" s="12"/>
      <c r="B76" s="842"/>
      <c r="C76" s="333" t="s">
        <v>970</v>
      </c>
      <c r="D76" s="333"/>
      <c r="E76" s="334">
        <v>27</v>
      </c>
      <c r="F76" s="334"/>
      <c r="G76" s="335">
        <f t="shared" si="9"/>
        <v>1.6742358078602622</v>
      </c>
      <c r="H76" s="88" t="s">
        <v>1109</v>
      </c>
      <c r="I76" s="488"/>
      <c r="J76" s="80">
        <f t="shared" si="10"/>
        <v>5.6643366362831127E-2</v>
      </c>
      <c r="K76" s="80"/>
      <c r="L76" s="80">
        <f t="shared" si="11"/>
        <v>1.1606956013233762</v>
      </c>
      <c r="M76" s="80"/>
      <c r="N76" s="80">
        <f t="shared" si="12"/>
        <v>0.23525746586931889</v>
      </c>
      <c r="O76" s="80"/>
      <c r="P76" s="80">
        <f t="shared" si="13"/>
        <v>1.1678006925744633</v>
      </c>
      <c r="Q76" s="80"/>
      <c r="R76" s="80">
        <f t="shared" si="14"/>
        <v>0.82991413085611243</v>
      </c>
      <c r="S76" s="80"/>
      <c r="T76" s="80">
        <f t="shared" si="15"/>
        <v>1.2106286037268477</v>
      </c>
      <c r="U76" s="12"/>
    </row>
    <row r="77" spans="1:21" ht="16">
      <c r="A77" s="12"/>
      <c r="B77" s="842"/>
      <c r="C77" s="333" t="s">
        <v>971</v>
      </c>
      <c r="D77" s="333"/>
      <c r="E77" s="334">
        <v>18</v>
      </c>
      <c r="F77" s="334"/>
      <c r="G77" s="335">
        <f t="shared" si="9"/>
        <v>1.1161572052401747</v>
      </c>
      <c r="H77" s="88" t="s">
        <v>1110</v>
      </c>
      <c r="I77" s="488"/>
      <c r="J77" s="80">
        <f t="shared" si="10"/>
        <v>3.7762244241887413E-2</v>
      </c>
      <c r="K77" s="80"/>
      <c r="L77" s="80">
        <f t="shared" si="11"/>
        <v>0.77379706754891742</v>
      </c>
      <c r="M77" s="80"/>
      <c r="N77" s="80">
        <f t="shared" si="12"/>
        <v>0.15683831057954592</v>
      </c>
      <c r="O77" s="80"/>
      <c r="P77" s="80">
        <f t="shared" si="13"/>
        <v>0.77853379504964204</v>
      </c>
      <c r="Q77" s="80"/>
      <c r="R77" s="80">
        <f t="shared" si="14"/>
        <v>0.55327608723740829</v>
      </c>
      <c r="S77" s="80"/>
      <c r="T77" s="80">
        <f t="shared" si="15"/>
        <v>0.80708573581789833</v>
      </c>
      <c r="U77" s="12"/>
    </row>
    <row r="78" spans="1:21" ht="16">
      <c r="A78" s="12"/>
      <c r="B78" s="842"/>
      <c r="C78" s="333" t="s">
        <v>972</v>
      </c>
      <c r="D78" s="333"/>
      <c r="E78" s="334">
        <v>5</v>
      </c>
      <c r="F78" s="334"/>
      <c r="G78" s="335">
        <f t="shared" si="9"/>
        <v>0.31004366812227074</v>
      </c>
      <c r="H78" s="88" t="s">
        <v>1111</v>
      </c>
      <c r="I78" s="488"/>
      <c r="J78" s="80">
        <f t="shared" si="10"/>
        <v>1.0489512289413172E-2</v>
      </c>
      <c r="K78" s="80"/>
      <c r="L78" s="80">
        <f t="shared" si="11"/>
        <v>0.21494362987469928</v>
      </c>
      <c r="M78" s="80"/>
      <c r="N78" s="80">
        <f t="shared" si="12"/>
        <v>4.3566197383207196E-2</v>
      </c>
      <c r="O78" s="80"/>
      <c r="P78" s="80">
        <f t="shared" si="13"/>
        <v>0.21625938751378945</v>
      </c>
      <c r="Q78" s="80"/>
      <c r="R78" s="80">
        <f t="shared" si="14"/>
        <v>0.15368780201039117</v>
      </c>
      <c r="S78" s="80"/>
      <c r="T78" s="80">
        <f t="shared" si="15"/>
        <v>0.22419048217163842</v>
      </c>
      <c r="U78" s="12"/>
    </row>
    <row r="79" spans="1:21" ht="16">
      <c r="A79" s="12"/>
      <c r="B79" s="842"/>
      <c r="C79" s="333" t="s">
        <v>973</v>
      </c>
      <c r="D79" s="333"/>
      <c r="E79" s="334">
        <v>5</v>
      </c>
      <c r="F79" s="334"/>
      <c r="G79" s="335">
        <f t="shared" si="9"/>
        <v>0.31004366812227074</v>
      </c>
      <c r="H79" s="88" t="s">
        <v>1112</v>
      </c>
      <c r="I79" s="488"/>
      <c r="J79" s="80">
        <f t="shared" si="10"/>
        <v>1.0489512289413172E-2</v>
      </c>
      <c r="K79" s="80"/>
      <c r="L79" s="80">
        <f t="shared" si="11"/>
        <v>0.21494362987469928</v>
      </c>
      <c r="M79" s="80"/>
      <c r="N79" s="80">
        <f t="shared" si="12"/>
        <v>4.3566197383207196E-2</v>
      </c>
      <c r="O79" s="80"/>
      <c r="P79" s="80">
        <f t="shared" si="13"/>
        <v>0.21625938751378945</v>
      </c>
      <c r="Q79" s="80"/>
      <c r="R79" s="80">
        <f t="shared" si="14"/>
        <v>0.15368780201039117</v>
      </c>
      <c r="S79" s="80"/>
      <c r="T79" s="80">
        <f t="shared" si="15"/>
        <v>0.22419048217163842</v>
      </c>
      <c r="U79" s="12"/>
    </row>
    <row r="80" spans="1:21" ht="16">
      <c r="A80" s="12"/>
      <c r="B80" s="842"/>
      <c r="C80" s="333" t="s">
        <v>974</v>
      </c>
      <c r="D80" s="333"/>
      <c r="E80" s="334">
        <v>20</v>
      </c>
      <c r="F80" s="334"/>
      <c r="G80" s="335">
        <f t="shared" si="9"/>
        <v>1.240174672489083</v>
      </c>
      <c r="H80" s="88" t="s">
        <v>1113</v>
      </c>
      <c r="I80" s="488"/>
      <c r="J80" s="80">
        <f t="shared" si="10"/>
        <v>4.1958049157652687E-2</v>
      </c>
      <c r="K80" s="80"/>
      <c r="L80" s="80">
        <f t="shared" si="11"/>
        <v>0.85977451949879713</v>
      </c>
      <c r="M80" s="80"/>
      <c r="N80" s="80">
        <f t="shared" si="12"/>
        <v>0.17426478953282878</v>
      </c>
      <c r="O80" s="80"/>
      <c r="P80" s="80">
        <f t="shared" si="13"/>
        <v>0.86503755005515781</v>
      </c>
      <c r="Q80" s="80"/>
      <c r="R80" s="80">
        <f t="shared" si="14"/>
        <v>0.61475120804156469</v>
      </c>
      <c r="S80" s="80"/>
      <c r="T80" s="80">
        <f t="shared" si="15"/>
        <v>0.89676192868655369</v>
      </c>
      <c r="U80" s="12"/>
    </row>
    <row r="81" spans="1:21" ht="16">
      <c r="A81" s="12"/>
      <c r="B81" s="842"/>
      <c r="C81" s="333" t="s">
        <v>975</v>
      </c>
      <c r="D81" s="333"/>
      <c r="E81" s="334">
        <v>10</v>
      </c>
      <c r="F81" s="334"/>
      <c r="G81" s="335">
        <f t="shared" ref="G81:G112" si="16">$C$3*(E81/$E$3)</f>
        <v>0.62008733624454149</v>
      </c>
      <c r="H81" s="88" t="s">
        <v>1114</v>
      </c>
      <c r="I81" s="488"/>
      <c r="J81" s="80">
        <f t="shared" ref="J81:J112" si="17">($J$4/$C$3)*G81</f>
        <v>2.0979024578826343E-2</v>
      </c>
      <c r="K81" s="80"/>
      <c r="L81" s="80">
        <f t="shared" ref="L81:L112" si="18">($L$4/$C$3)*G81</f>
        <v>0.42988725974939856</v>
      </c>
      <c r="M81" s="80"/>
      <c r="N81" s="80">
        <f t="shared" ref="N81:N112" si="19">($N$4/$C$3)*G81</f>
        <v>8.7132394766414392E-2</v>
      </c>
      <c r="O81" s="80"/>
      <c r="P81" s="80">
        <f t="shared" ref="P81:P112" si="20">($P$4/$C$3)*G81</f>
        <v>0.43251877502757891</v>
      </c>
      <c r="Q81" s="80"/>
      <c r="R81" s="80">
        <f t="shared" ref="R81:R112" si="21">($R$4/$C$3)*G81</f>
        <v>0.30737560402078234</v>
      </c>
      <c r="S81" s="80"/>
      <c r="T81" s="80">
        <f t="shared" ref="T81:T112" si="22">($T$4/$C$3)*G81</f>
        <v>0.44838096434327684</v>
      </c>
      <c r="U81" s="12"/>
    </row>
    <row r="82" spans="1:21" ht="16">
      <c r="A82" s="12"/>
      <c r="B82" s="842"/>
      <c r="C82" s="333" t="s">
        <v>976</v>
      </c>
      <c r="D82" s="333"/>
      <c r="E82" s="334">
        <v>10</v>
      </c>
      <c r="F82" s="334"/>
      <c r="G82" s="335">
        <f t="shared" si="16"/>
        <v>0.62008733624454149</v>
      </c>
      <c r="H82" s="88" t="s">
        <v>1115</v>
      </c>
      <c r="I82" s="488"/>
      <c r="J82" s="80">
        <f t="shared" si="17"/>
        <v>2.0979024578826343E-2</v>
      </c>
      <c r="K82" s="80"/>
      <c r="L82" s="80">
        <f t="shared" si="18"/>
        <v>0.42988725974939856</v>
      </c>
      <c r="M82" s="80"/>
      <c r="N82" s="80">
        <f t="shared" si="19"/>
        <v>8.7132394766414392E-2</v>
      </c>
      <c r="O82" s="80"/>
      <c r="P82" s="80">
        <f t="shared" si="20"/>
        <v>0.43251877502757891</v>
      </c>
      <c r="Q82" s="80"/>
      <c r="R82" s="80">
        <f t="shared" si="21"/>
        <v>0.30737560402078234</v>
      </c>
      <c r="S82" s="80"/>
      <c r="T82" s="80">
        <f t="shared" si="22"/>
        <v>0.44838096434327684</v>
      </c>
      <c r="U82" s="12"/>
    </row>
    <row r="83" spans="1:21" ht="16">
      <c r="A83" s="12"/>
      <c r="B83" s="842"/>
      <c r="C83" s="333" t="s">
        <v>977</v>
      </c>
      <c r="D83" s="333"/>
      <c r="E83" s="334">
        <v>18</v>
      </c>
      <c r="F83" s="334"/>
      <c r="G83" s="335">
        <f t="shared" si="16"/>
        <v>1.1161572052401747</v>
      </c>
      <c r="H83" s="88" t="s">
        <v>1116</v>
      </c>
      <c r="I83" s="488"/>
      <c r="J83" s="80">
        <f t="shared" si="17"/>
        <v>3.7762244241887413E-2</v>
      </c>
      <c r="K83" s="80"/>
      <c r="L83" s="80">
        <f t="shared" si="18"/>
        <v>0.77379706754891742</v>
      </c>
      <c r="M83" s="80"/>
      <c r="N83" s="80">
        <f t="shared" si="19"/>
        <v>0.15683831057954592</v>
      </c>
      <c r="O83" s="80"/>
      <c r="P83" s="80">
        <f t="shared" si="20"/>
        <v>0.77853379504964204</v>
      </c>
      <c r="Q83" s="80"/>
      <c r="R83" s="80">
        <f t="shared" si="21"/>
        <v>0.55327608723740829</v>
      </c>
      <c r="S83" s="80"/>
      <c r="T83" s="80">
        <f t="shared" si="22"/>
        <v>0.80708573581789833</v>
      </c>
      <c r="U83" s="12"/>
    </row>
    <row r="84" spans="1:21" ht="16">
      <c r="A84" s="12"/>
      <c r="B84" s="842"/>
      <c r="C84" s="333" t="s">
        <v>978</v>
      </c>
      <c r="D84" s="333"/>
      <c r="E84" s="334">
        <v>18</v>
      </c>
      <c r="F84" s="334"/>
      <c r="G84" s="335">
        <f t="shared" si="16"/>
        <v>1.1161572052401747</v>
      </c>
      <c r="H84" s="88" t="s">
        <v>1117</v>
      </c>
      <c r="I84" s="488"/>
      <c r="J84" s="80">
        <f t="shared" si="17"/>
        <v>3.7762244241887413E-2</v>
      </c>
      <c r="K84" s="80"/>
      <c r="L84" s="80">
        <f t="shared" si="18"/>
        <v>0.77379706754891742</v>
      </c>
      <c r="M84" s="80"/>
      <c r="N84" s="80">
        <f t="shared" si="19"/>
        <v>0.15683831057954592</v>
      </c>
      <c r="O84" s="80"/>
      <c r="P84" s="80">
        <f t="shared" si="20"/>
        <v>0.77853379504964204</v>
      </c>
      <c r="Q84" s="80"/>
      <c r="R84" s="80">
        <f t="shared" si="21"/>
        <v>0.55327608723740829</v>
      </c>
      <c r="S84" s="80"/>
      <c r="T84" s="80">
        <f t="shared" si="22"/>
        <v>0.80708573581789833</v>
      </c>
      <c r="U84" s="12"/>
    </row>
    <row r="85" spans="1:21" ht="16">
      <c r="A85" s="12"/>
      <c r="B85" s="842"/>
      <c r="C85" s="333" t="s">
        <v>979</v>
      </c>
      <c r="D85" s="333"/>
      <c r="E85" s="334">
        <v>9</v>
      </c>
      <c r="F85" s="334"/>
      <c r="G85" s="335">
        <f t="shared" si="16"/>
        <v>0.55807860262008735</v>
      </c>
      <c r="H85" s="88" t="s">
        <v>1118</v>
      </c>
      <c r="I85" s="488"/>
      <c r="J85" s="80">
        <f t="shared" si="17"/>
        <v>1.8881122120943707E-2</v>
      </c>
      <c r="K85" s="80"/>
      <c r="L85" s="80">
        <f t="shared" si="18"/>
        <v>0.38689853377445871</v>
      </c>
      <c r="M85" s="80"/>
      <c r="N85" s="80">
        <f t="shared" si="19"/>
        <v>7.841915528977296E-2</v>
      </c>
      <c r="O85" s="80"/>
      <c r="P85" s="80">
        <f t="shared" si="20"/>
        <v>0.38926689752482102</v>
      </c>
      <c r="Q85" s="80"/>
      <c r="R85" s="80">
        <f t="shared" si="21"/>
        <v>0.27663804361870414</v>
      </c>
      <c r="S85" s="80"/>
      <c r="T85" s="80">
        <f t="shared" si="22"/>
        <v>0.40354286790894917</v>
      </c>
      <c r="U85" s="12"/>
    </row>
    <row r="86" spans="1:21" ht="16">
      <c r="A86" s="12"/>
      <c r="B86" s="842"/>
      <c r="C86" s="333" t="s">
        <v>980</v>
      </c>
      <c r="D86" s="333"/>
      <c r="E86" s="334">
        <v>18</v>
      </c>
      <c r="F86" s="334"/>
      <c r="G86" s="335">
        <f t="shared" si="16"/>
        <v>1.1161572052401747</v>
      </c>
      <c r="H86" s="88" t="s">
        <v>1119</v>
      </c>
      <c r="I86" s="488"/>
      <c r="J86" s="80">
        <f t="shared" si="17"/>
        <v>3.7762244241887413E-2</v>
      </c>
      <c r="K86" s="80"/>
      <c r="L86" s="80">
        <f t="shared" si="18"/>
        <v>0.77379706754891742</v>
      </c>
      <c r="M86" s="80"/>
      <c r="N86" s="80">
        <f t="shared" si="19"/>
        <v>0.15683831057954592</v>
      </c>
      <c r="O86" s="80"/>
      <c r="P86" s="80">
        <f t="shared" si="20"/>
        <v>0.77853379504964204</v>
      </c>
      <c r="Q86" s="80"/>
      <c r="R86" s="80">
        <f t="shared" si="21"/>
        <v>0.55327608723740829</v>
      </c>
      <c r="S86" s="80"/>
      <c r="T86" s="80">
        <f t="shared" si="22"/>
        <v>0.80708573581789833</v>
      </c>
      <c r="U86" s="12"/>
    </row>
    <row r="87" spans="1:21" ht="16">
      <c r="A87" s="12"/>
      <c r="B87" s="842"/>
      <c r="C87" s="333" t="s">
        <v>981</v>
      </c>
      <c r="D87" s="333"/>
      <c r="E87" s="334">
        <v>18</v>
      </c>
      <c r="F87" s="334"/>
      <c r="G87" s="335">
        <f t="shared" si="16"/>
        <v>1.1161572052401747</v>
      </c>
      <c r="H87" s="88" t="s">
        <v>1120</v>
      </c>
      <c r="I87" s="488"/>
      <c r="J87" s="80">
        <f t="shared" si="17"/>
        <v>3.7762244241887413E-2</v>
      </c>
      <c r="K87" s="80"/>
      <c r="L87" s="80">
        <f t="shared" si="18"/>
        <v>0.77379706754891742</v>
      </c>
      <c r="M87" s="80"/>
      <c r="N87" s="80">
        <f t="shared" si="19"/>
        <v>0.15683831057954592</v>
      </c>
      <c r="O87" s="80"/>
      <c r="P87" s="80">
        <f t="shared" si="20"/>
        <v>0.77853379504964204</v>
      </c>
      <c r="Q87" s="80"/>
      <c r="R87" s="80">
        <f t="shared" si="21"/>
        <v>0.55327608723740829</v>
      </c>
      <c r="S87" s="80"/>
      <c r="T87" s="80">
        <f t="shared" si="22"/>
        <v>0.80708573581789833</v>
      </c>
      <c r="U87" s="12"/>
    </row>
    <row r="88" spans="1:21" ht="16">
      <c r="A88" s="12"/>
      <c r="B88" s="842"/>
      <c r="C88" s="333" t="s">
        <v>982</v>
      </c>
      <c r="D88" s="333"/>
      <c r="E88" s="334">
        <v>18</v>
      </c>
      <c r="F88" s="334"/>
      <c r="G88" s="335">
        <f t="shared" si="16"/>
        <v>1.1161572052401747</v>
      </c>
      <c r="H88" s="88" t="s">
        <v>1121</v>
      </c>
      <c r="I88" s="488"/>
      <c r="J88" s="80">
        <f t="shared" si="17"/>
        <v>3.7762244241887413E-2</v>
      </c>
      <c r="K88" s="80"/>
      <c r="L88" s="80">
        <f t="shared" si="18"/>
        <v>0.77379706754891742</v>
      </c>
      <c r="M88" s="80"/>
      <c r="N88" s="80">
        <f t="shared" si="19"/>
        <v>0.15683831057954592</v>
      </c>
      <c r="O88" s="80"/>
      <c r="P88" s="80">
        <f t="shared" si="20"/>
        <v>0.77853379504964204</v>
      </c>
      <c r="Q88" s="80"/>
      <c r="R88" s="80">
        <f t="shared" si="21"/>
        <v>0.55327608723740829</v>
      </c>
      <c r="S88" s="80"/>
      <c r="T88" s="80">
        <f t="shared" si="22"/>
        <v>0.80708573581789833</v>
      </c>
      <c r="U88" s="12"/>
    </row>
    <row r="89" spans="1:21" ht="16">
      <c r="A89" s="12"/>
      <c r="B89" s="842"/>
      <c r="C89" s="333" t="s">
        <v>983</v>
      </c>
      <c r="D89" s="333"/>
      <c r="E89" s="334">
        <v>9</v>
      </c>
      <c r="F89" s="334"/>
      <c r="G89" s="335">
        <f t="shared" si="16"/>
        <v>0.55807860262008735</v>
      </c>
      <c r="H89" s="88" t="s">
        <v>1122</v>
      </c>
      <c r="I89" s="488"/>
      <c r="J89" s="80">
        <f t="shared" si="17"/>
        <v>1.8881122120943707E-2</v>
      </c>
      <c r="K89" s="80"/>
      <c r="L89" s="80">
        <f t="shared" si="18"/>
        <v>0.38689853377445871</v>
      </c>
      <c r="M89" s="80"/>
      <c r="N89" s="80">
        <f t="shared" si="19"/>
        <v>7.841915528977296E-2</v>
      </c>
      <c r="O89" s="80"/>
      <c r="P89" s="80">
        <f t="shared" si="20"/>
        <v>0.38926689752482102</v>
      </c>
      <c r="Q89" s="80"/>
      <c r="R89" s="80">
        <f t="shared" si="21"/>
        <v>0.27663804361870414</v>
      </c>
      <c r="S89" s="80"/>
      <c r="T89" s="80">
        <f t="shared" si="22"/>
        <v>0.40354286790894917</v>
      </c>
      <c r="U89" s="12"/>
    </row>
    <row r="90" spans="1:21" ht="16">
      <c r="A90" s="12"/>
      <c r="B90" s="842"/>
      <c r="C90" s="333" t="s">
        <v>984</v>
      </c>
      <c r="D90" s="333"/>
      <c r="E90" s="334">
        <v>9</v>
      </c>
      <c r="F90" s="334"/>
      <c r="G90" s="335">
        <f t="shared" si="16"/>
        <v>0.55807860262008735</v>
      </c>
      <c r="H90" s="88" t="s">
        <v>1123</v>
      </c>
      <c r="I90" s="488"/>
      <c r="J90" s="80">
        <f t="shared" si="17"/>
        <v>1.8881122120943707E-2</v>
      </c>
      <c r="K90" s="80"/>
      <c r="L90" s="80">
        <f t="shared" si="18"/>
        <v>0.38689853377445871</v>
      </c>
      <c r="M90" s="80"/>
      <c r="N90" s="80">
        <f t="shared" si="19"/>
        <v>7.841915528977296E-2</v>
      </c>
      <c r="O90" s="80"/>
      <c r="P90" s="80">
        <f t="shared" si="20"/>
        <v>0.38926689752482102</v>
      </c>
      <c r="Q90" s="80"/>
      <c r="R90" s="80">
        <f t="shared" si="21"/>
        <v>0.27663804361870414</v>
      </c>
      <c r="S90" s="80"/>
      <c r="T90" s="80">
        <f t="shared" si="22"/>
        <v>0.40354286790894917</v>
      </c>
      <c r="U90" s="12"/>
    </row>
    <row r="91" spans="1:21" ht="16">
      <c r="A91" s="12"/>
      <c r="B91" s="842"/>
      <c r="C91" s="333" t="s">
        <v>985</v>
      </c>
      <c r="D91" s="333"/>
      <c r="E91" s="334">
        <v>9</v>
      </c>
      <c r="F91" s="334"/>
      <c r="G91" s="335">
        <f t="shared" si="16"/>
        <v>0.55807860262008735</v>
      </c>
      <c r="H91" s="88" t="s">
        <v>1124</v>
      </c>
      <c r="I91" s="488"/>
      <c r="J91" s="80">
        <f t="shared" si="17"/>
        <v>1.8881122120943707E-2</v>
      </c>
      <c r="K91" s="80"/>
      <c r="L91" s="80">
        <f t="shared" si="18"/>
        <v>0.38689853377445871</v>
      </c>
      <c r="M91" s="80"/>
      <c r="N91" s="80">
        <f t="shared" si="19"/>
        <v>7.841915528977296E-2</v>
      </c>
      <c r="O91" s="80"/>
      <c r="P91" s="80">
        <f t="shared" si="20"/>
        <v>0.38926689752482102</v>
      </c>
      <c r="Q91" s="80"/>
      <c r="R91" s="80">
        <f t="shared" si="21"/>
        <v>0.27663804361870414</v>
      </c>
      <c r="S91" s="80"/>
      <c r="T91" s="80">
        <f t="shared" si="22"/>
        <v>0.40354286790894917</v>
      </c>
      <c r="U91" s="12"/>
    </row>
    <row r="92" spans="1:21" ht="16">
      <c r="A92" s="12"/>
      <c r="B92" s="842"/>
      <c r="C92" s="333" t="s">
        <v>986</v>
      </c>
      <c r="D92" s="333"/>
      <c r="E92" s="334">
        <v>9</v>
      </c>
      <c r="F92" s="334"/>
      <c r="G92" s="335">
        <f t="shared" si="16"/>
        <v>0.55807860262008735</v>
      </c>
      <c r="H92" s="88" t="s">
        <v>1125</v>
      </c>
      <c r="I92" s="488"/>
      <c r="J92" s="80">
        <f t="shared" si="17"/>
        <v>1.8881122120943707E-2</v>
      </c>
      <c r="K92" s="80"/>
      <c r="L92" s="80">
        <f t="shared" si="18"/>
        <v>0.38689853377445871</v>
      </c>
      <c r="M92" s="80"/>
      <c r="N92" s="80">
        <f t="shared" si="19"/>
        <v>7.841915528977296E-2</v>
      </c>
      <c r="O92" s="80"/>
      <c r="P92" s="80">
        <f t="shared" si="20"/>
        <v>0.38926689752482102</v>
      </c>
      <c r="Q92" s="80"/>
      <c r="R92" s="80">
        <f t="shared" si="21"/>
        <v>0.27663804361870414</v>
      </c>
      <c r="S92" s="80"/>
      <c r="T92" s="80">
        <f t="shared" si="22"/>
        <v>0.40354286790894917</v>
      </c>
      <c r="U92" s="12"/>
    </row>
    <row r="93" spans="1:21" ht="16">
      <c r="A93" s="12"/>
      <c r="B93" s="842"/>
      <c r="C93" s="333" t="s">
        <v>987</v>
      </c>
      <c r="D93" s="333"/>
      <c r="E93" s="334">
        <v>4.5</v>
      </c>
      <c r="F93" s="334"/>
      <c r="G93" s="335">
        <f t="shared" si="16"/>
        <v>0.27903930131004367</v>
      </c>
      <c r="H93" s="88" t="s">
        <v>1126</v>
      </c>
      <c r="I93" s="488"/>
      <c r="J93" s="80">
        <f t="shared" si="17"/>
        <v>9.4405610604718533E-3</v>
      </c>
      <c r="K93" s="80"/>
      <c r="L93" s="80">
        <f t="shared" si="18"/>
        <v>0.19344926688722935</v>
      </c>
      <c r="M93" s="80"/>
      <c r="N93" s="80">
        <f t="shared" si="19"/>
        <v>3.920957764488648E-2</v>
      </c>
      <c r="O93" s="80"/>
      <c r="P93" s="80">
        <f t="shared" si="20"/>
        <v>0.19463344876241051</v>
      </c>
      <c r="Q93" s="80"/>
      <c r="R93" s="80">
        <f t="shared" si="21"/>
        <v>0.13831902180935207</v>
      </c>
      <c r="S93" s="80"/>
      <c r="T93" s="80">
        <f t="shared" si="22"/>
        <v>0.20177143395447458</v>
      </c>
      <c r="U93" s="12"/>
    </row>
    <row r="94" spans="1:21" ht="16">
      <c r="A94" s="12"/>
      <c r="B94" s="842"/>
      <c r="C94" s="333" t="s">
        <v>988</v>
      </c>
      <c r="D94" s="333"/>
      <c r="E94" s="334">
        <v>9</v>
      </c>
      <c r="F94" s="334"/>
      <c r="G94" s="335">
        <f t="shared" si="16"/>
        <v>0.55807860262008735</v>
      </c>
      <c r="H94" s="88" t="s">
        <v>1127</v>
      </c>
      <c r="I94" s="488"/>
      <c r="J94" s="80">
        <f t="shared" si="17"/>
        <v>1.8881122120943707E-2</v>
      </c>
      <c r="K94" s="80"/>
      <c r="L94" s="80">
        <f t="shared" si="18"/>
        <v>0.38689853377445871</v>
      </c>
      <c r="M94" s="80"/>
      <c r="N94" s="80">
        <f t="shared" si="19"/>
        <v>7.841915528977296E-2</v>
      </c>
      <c r="O94" s="80"/>
      <c r="P94" s="80">
        <f t="shared" si="20"/>
        <v>0.38926689752482102</v>
      </c>
      <c r="Q94" s="80"/>
      <c r="R94" s="80">
        <f t="shared" si="21"/>
        <v>0.27663804361870414</v>
      </c>
      <c r="S94" s="80"/>
      <c r="T94" s="80">
        <f t="shared" si="22"/>
        <v>0.40354286790894917</v>
      </c>
      <c r="U94" s="12"/>
    </row>
    <row r="95" spans="1:21" ht="16">
      <c r="A95" s="12"/>
      <c r="B95" s="842"/>
      <c r="C95" s="333" t="s">
        <v>989</v>
      </c>
      <c r="D95" s="333"/>
      <c r="E95" s="334">
        <v>4.5</v>
      </c>
      <c r="F95" s="334"/>
      <c r="G95" s="335">
        <f t="shared" si="16"/>
        <v>0.27903930131004367</v>
      </c>
      <c r="H95" s="88" t="s">
        <v>1128</v>
      </c>
      <c r="I95" s="488"/>
      <c r="J95" s="80">
        <f t="shared" si="17"/>
        <v>9.4405610604718533E-3</v>
      </c>
      <c r="K95" s="80"/>
      <c r="L95" s="80">
        <f t="shared" si="18"/>
        <v>0.19344926688722935</v>
      </c>
      <c r="M95" s="80"/>
      <c r="N95" s="80">
        <f t="shared" si="19"/>
        <v>3.920957764488648E-2</v>
      </c>
      <c r="O95" s="80"/>
      <c r="P95" s="80">
        <f t="shared" si="20"/>
        <v>0.19463344876241051</v>
      </c>
      <c r="Q95" s="80"/>
      <c r="R95" s="80">
        <f t="shared" si="21"/>
        <v>0.13831902180935207</v>
      </c>
      <c r="S95" s="80"/>
      <c r="T95" s="80">
        <f t="shared" si="22"/>
        <v>0.20177143395447458</v>
      </c>
      <c r="U95" s="12"/>
    </row>
    <row r="96" spans="1:21" ht="16">
      <c r="A96" s="12"/>
      <c r="B96" s="842"/>
      <c r="C96" s="333" t="s">
        <v>990</v>
      </c>
      <c r="D96" s="333"/>
      <c r="E96" s="334">
        <v>9</v>
      </c>
      <c r="F96" s="334"/>
      <c r="G96" s="335">
        <f t="shared" si="16"/>
        <v>0.55807860262008735</v>
      </c>
      <c r="H96" s="88" t="s">
        <v>1129</v>
      </c>
      <c r="I96" s="488"/>
      <c r="J96" s="80">
        <f t="shared" si="17"/>
        <v>1.8881122120943707E-2</v>
      </c>
      <c r="K96" s="80"/>
      <c r="L96" s="80">
        <f t="shared" si="18"/>
        <v>0.38689853377445871</v>
      </c>
      <c r="M96" s="80"/>
      <c r="N96" s="80">
        <f t="shared" si="19"/>
        <v>7.841915528977296E-2</v>
      </c>
      <c r="O96" s="80"/>
      <c r="P96" s="80">
        <f t="shared" si="20"/>
        <v>0.38926689752482102</v>
      </c>
      <c r="Q96" s="80"/>
      <c r="R96" s="80">
        <f t="shared" si="21"/>
        <v>0.27663804361870414</v>
      </c>
      <c r="S96" s="80"/>
      <c r="T96" s="80">
        <f t="shared" si="22"/>
        <v>0.40354286790894917</v>
      </c>
      <c r="U96" s="12"/>
    </row>
    <row r="97" spans="1:21" ht="16">
      <c r="A97" s="12"/>
      <c r="B97" s="860" t="s">
        <v>1053</v>
      </c>
      <c r="C97" s="170" t="s">
        <v>991</v>
      </c>
      <c r="D97" s="170"/>
      <c r="E97" s="171">
        <v>18</v>
      </c>
      <c r="F97" s="171"/>
      <c r="G97" s="336">
        <f t="shared" si="16"/>
        <v>1.1161572052401747</v>
      </c>
      <c r="H97" s="88" t="s">
        <v>1130</v>
      </c>
      <c r="I97" s="488"/>
      <c r="J97" s="80">
        <f t="shared" si="17"/>
        <v>3.7762244241887413E-2</v>
      </c>
      <c r="K97" s="80"/>
      <c r="L97" s="80">
        <f t="shared" si="18"/>
        <v>0.77379706754891742</v>
      </c>
      <c r="M97" s="80"/>
      <c r="N97" s="80">
        <f t="shared" si="19"/>
        <v>0.15683831057954592</v>
      </c>
      <c r="O97" s="80"/>
      <c r="P97" s="80">
        <f t="shared" si="20"/>
        <v>0.77853379504964204</v>
      </c>
      <c r="Q97" s="80"/>
      <c r="R97" s="80">
        <f t="shared" si="21"/>
        <v>0.55327608723740829</v>
      </c>
      <c r="S97" s="80"/>
      <c r="T97" s="80">
        <f t="shared" si="22"/>
        <v>0.80708573581789833</v>
      </c>
      <c r="U97" s="12"/>
    </row>
    <row r="98" spans="1:21" ht="16">
      <c r="A98" s="12"/>
      <c r="B98" s="860"/>
      <c r="C98" s="170" t="s">
        <v>1184</v>
      </c>
      <c r="D98" s="170"/>
      <c r="E98" s="171">
        <v>5</v>
      </c>
      <c r="F98" s="171"/>
      <c r="G98" s="336">
        <f t="shared" si="16"/>
        <v>0.31004366812227074</v>
      </c>
      <c r="H98" s="88" t="s">
        <v>1131</v>
      </c>
      <c r="I98" s="488"/>
      <c r="J98" s="80">
        <f t="shared" si="17"/>
        <v>1.0489512289413172E-2</v>
      </c>
      <c r="K98" s="80"/>
      <c r="L98" s="80">
        <f t="shared" si="18"/>
        <v>0.21494362987469928</v>
      </c>
      <c r="M98" s="80"/>
      <c r="N98" s="80">
        <f t="shared" si="19"/>
        <v>4.3566197383207196E-2</v>
      </c>
      <c r="O98" s="80"/>
      <c r="P98" s="80">
        <f t="shared" si="20"/>
        <v>0.21625938751378945</v>
      </c>
      <c r="Q98" s="80"/>
      <c r="R98" s="80">
        <f t="shared" si="21"/>
        <v>0.15368780201039117</v>
      </c>
      <c r="S98" s="80"/>
      <c r="T98" s="80">
        <f t="shared" si="22"/>
        <v>0.22419048217163842</v>
      </c>
      <c r="U98" s="12"/>
    </row>
    <row r="99" spans="1:21" ht="16">
      <c r="A99" s="12"/>
      <c r="B99" s="860"/>
      <c r="C99" s="170" t="s">
        <v>992</v>
      </c>
      <c r="D99" s="170"/>
      <c r="E99" s="171">
        <v>5</v>
      </c>
      <c r="F99" s="171"/>
      <c r="G99" s="336">
        <f t="shared" si="16"/>
        <v>0.31004366812227074</v>
      </c>
      <c r="H99" s="88" t="s">
        <v>1132</v>
      </c>
      <c r="I99" s="488"/>
      <c r="J99" s="80">
        <f t="shared" si="17"/>
        <v>1.0489512289413172E-2</v>
      </c>
      <c r="K99" s="80"/>
      <c r="L99" s="80">
        <f t="shared" si="18"/>
        <v>0.21494362987469928</v>
      </c>
      <c r="M99" s="80"/>
      <c r="N99" s="80">
        <f t="shared" si="19"/>
        <v>4.3566197383207196E-2</v>
      </c>
      <c r="O99" s="80"/>
      <c r="P99" s="80">
        <f t="shared" si="20"/>
        <v>0.21625938751378945</v>
      </c>
      <c r="Q99" s="80"/>
      <c r="R99" s="80">
        <f t="shared" si="21"/>
        <v>0.15368780201039117</v>
      </c>
      <c r="S99" s="80"/>
      <c r="T99" s="80">
        <f t="shared" si="22"/>
        <v>0.22419048217163842</v>
      </c>
      <c r="U99" s="12"/>
    </row>
    <row r="100" spans="1:21" ht="16">
      <c r="A100" s="12"/>
      <c r="B100" s="860"/>
      <c r="C100" s="170" t="s">
        <v>993</v>
      </c>
      <c r="D100" s="170"/>
      <c r="E100" s="171">
        <v>150</v>
      </c>
      <c r="F100" s="171"/>
      <c r="G100" s="336">
        <f t="shared" si="16"/>
        <v>9.3013100436681224</v>
      </c>
      <c r="H100" s="88" t="s">
        <v>1133</v>
      </c>
      <c r="I100" s="488"/>
      <c r="J100" s="80">
        <f t="shared" si="17"/>
        <v>0.31468536868239516</v>
      </c>
      <c r="K100" s="80"/>
      <c r="L100" s="80">
        <f t="shared" si="18"/>
        <v>6.4483088962409791</v>
      </c>
      <c r="M100" s="80"/>
      <c r="N100" s="80">
        <f t="shared" si="19"/>
        <v>1.3069859214962161</v>
      </c>
      <c r="O100" s="80"/>
      <c r="P100" s="80">
        <f t="shared" si="20"/>
        <v>6.4877816254136835</v>
      </c>
      <c r="Q100" s="80"/>
      <c r="R100" s="80">
        <f t="shared" si="21"/>
        <v>4.6106340603117353</v>
      </c>
      <c r="S100" s="80"/>
      <c r="T100" s="80">
        <f t="shared" si="22"/>
        <v>6.7257144651491529</v>
      </c>
      <c r="U100" s="12"/>
    </row>
    <row r="101" spans="1:21" ht="16">
      <c r="A101" s="12"/>
      <c r="B101" s="860"/>
      <c r="C101" s="170" t="s">
        <v>994</v>
      </c>
      <c r="D101" s="170"/>
      <c r="E101" s="171">
        <v>150</v>
      </c>
      <c r="F101" s="171"/>
      <c r="G101" s="336">
        <f t="shared" si="16"/>
        <v>9.3013100436681224</v>
      </c>
      <c r="H101" s="88" t="s">
        <v>1134</v>
      </c>
      <c r="I101" s="488"/>
      <c r="J101" s="80">
        <f t="shared" si="17"/>
        <v>0.31468536868239516</v>
      </c>
      <c r="K101" s="80"/>
      <c r="L101" s="80">
        <f t="shared" si="18"/>
        <v>6.4483088962409791</v>
      </c>
      <c r="M101" s="80"/>
      <c r="N101" s="80">
        <f t="shared" si="19"/>
        <v>1.3069859214962161</v>
      </c>
      <c r="O101" s="80"/>
      <c r="P101" s="80">
        <f t="shared" si="20"/>
        <v>6.4877816254136835</v>
      </c>
      <c r="Q101" s="80"/>
      <c r="R101" s="80">
        <f t="shared" si="21"/>
        <v>4.6106340603117353</v>
      </c>
      <c r="S101" s="80"/>
      <c r="T101" s="80">
        <f t="shared" si="22"/>
        <v>6.7257144651491529</v>
      </c>
      <c r="U101" s="12"/>
    </row>
    <row r="102" spans="1:21" ht="16">
      <c r="A102" s="12"/>
      <c r="B102" s="860"/>
      <c r="C102" s="170" t="s">
        <v>995</v>
      </c>
      <c r="D102" s="170"/>
      <c r="E102" s="171">
        <v>20</v>
      </c>
      <c r="F102" s="171"/>
      <c r="G102" s="336">
        <f t="shared" si="16"/>
        <v>1.240174672489083</v>
      </c>
      <c r="H102" s="88" t="s">
        <v>1135</v>
      </c>
      <c r="I102" s="488"/>
      <c r="J102" s="80">
        <f t="shared" si="17"/>
        <v>4.1958049157652687E-2</v>
      </c>
      <c r="K102" s="80"/>
      <c r="L102" s="80">
        <f t="shared" si="18"/>
        <v>0.85977451949879713</v>
      </c>
      <c r="M102" s="80"/>
      <c r="N102" s="80">
        <f t="shared" si="19"/>
        <v>0.17426478953282878</v>
      </c>
      <c r="O102" s="80"/>
      <c r="P102" s="80">
        <f t="shared" si="20"/>
        <v>0.86503755005515781</v>
      </c>
      <c r="Q102" s="80"/>
      <c r="R102" s="80">
        <f t="shared" si="21"/>
        <v>0.61475120804156469</v>
      </c>
      <c r="S102" s="80"/>
      <c r="T102" s="80">
        <f t="shared" si="22"/>
        <v>0.89676192868655369</v>
      </c>
      <c r="U102" s="12"/>
    </row>
    <row r="103" spans="1:21" ht="16">
      <c r="A103" s="12"/>
      <c r="B103" s="860"/>
      <c r="C103" s="170" t="s">
        <v>996</v>
      </c>
      <c r="D103" s="170"/>
      <c r="E103" s="171">
        <v>0</v>
      </c>
      <c r="F103" s="171"/>
      <c r="G103" s="336">
        <f t="shared" si="16"/>
        <v>0</v>
      </c>
      <c r="H103" s="88" t="s">
        <v>1136</v>
      </c>
      <c r="I103" s="488"/>
      <c r="J103" s="80">
        <f t="shared" si="17"/>
        <v>0</v>
      </c>
      <c r="K103" s="80"/>
      <c r="L103" s="80">
        <f t="shared" si="18"/>
        <v>0</v>
      </c>
      <c r="M103" s="80"/>
      <c r="N103" s="80">
        <f t="shared" si="19"/>
        <v>0</v>
      </c>
      <c r="O103" s="80"/>
      <c r="P103" s="80">
        <f t="shared" si="20"/>
        <v>0</v>
      </c>
      <c r="Q103" s="80"/>
      <c r="R103" s="80">
        <f t="shared" si="21"/>
        <v>0</v>
      </c>
      <c r="S103" s="80"/>
      <c r="T103" s="80">
        <f t="shared" si="22"/>
        <v>0</v>
      </c>
      <c r="U103" s="12"/>
    </row>
    <row r="104" spans="1:21" ht="16">
      <c r="A104" s="12"/>
      <c r="B104" s="860"/>
      <c r="C104" s="170" t="s">
        <v>997</v>
      </c>
      <c r="D104" s="170"/>
      <c r="E104" s="171">
        <v>18</v>
      </c>
      <c r="F104" s="171"/>
      <c r="G104" s="336">
        <f t="shared" si="16"/>
        <v>1.1161572052401747</v>
      </c>
      <c r="H104" s="88" t="s">
        <v>1137</v>
      </c>
      <c r="I104" s="488"/>
      <c r="J104" s="80">
        <f t="shared" si="17"/>
        <v>3.7762244241887413E-2</v>
      </c>
      <c r="K104" s="80"/>
      <c r="L104" s="80">
        <f t="shared" si="18"/>
        <v>0.77379706754891742</v>
      </c>
      <c r="M104" s="80"/>
      <c r="N104" s="80">
        <f t="shared" si="19"/>
        <v>0.15683831057954592</v>
      </c>
      <c r="O104" s="80"/>
      <c r="P104" s="80">
        <f t="shared" si="20"/>
        <v>0.77853379504964204</v>
      </c>
      <c r="Q104" s="80"/>
      <c r="R104" s="80">
        <f t="shared" si="21"/>
        <v>0.55327608723740829</v>
      </c>
      <c r="S104" s="80"/>
      <c r="T104" s="80">
        <f t="shared" si="22"/>
        <v>0.80708573581789833</v>
      </c>
      <c r="U104" s="12"/>
    </row>
    <row r="105" spans="1:21" ht="16">
      <c r="A105" s="12"/>
      <c r="B105" s="860"/>
      <c r="C105" s="170" t="s">
        <v>998</v>
      </c>
      <c r="D105" s="170"/>
      <c r="E105" s="171">
        <v>9</v>
      </c>
      <c r="F105" s="171"/>
      <c r="G105" s="336">
        <f t="shared" si="16"/>
        <v>0.55807860262008735</v>
      </c>
      <c r="H105" s="88" t="s">
        <v>1138</v>
      </c>
      <c r="I105" s="488"/>
      <c r="J105" s="80">
        <f t="shared" si="17"/>
        <v>1.8881122120943707E-2</v>
      </c>
      <c r="K105" s="80"/>
      <c r="L105" s="80">
        <f t="shared" si="18"/>
        <v>0.38689853377445871</v>
      </c>
      <c r="M105" s="80"/>
      <c r="N105" s="80">
        <f t="shared" si="19"/>
        <v>7.841915528977296E-2</v>
      </c>
      <c r="O105" s="80"/>
      <c r="P105" s="80">
        <f t="shared" si="20"/>
        <v>0.38926689752482102</v>
      </c>
      <c r="Q105" s="80"/>
      <c r="R105" s="80">
        <f t="shared" si="21"/>
        <v>0.27663804361870414</v>
      </c>
      <c r="S105" s="80"/>
      <c r="T105" s="80">
        <f t="shared" si="22"/>
        <v>0.40354286790894917</v>
      </c>
      <c r="U105" s="12"/>
    </row>
    <row r="106" spans="1:21" ht="16">
      <c r="A106" s="12"/>
      <c r="B106" s="860"/>
      <c r="C106" s="170" t="s">
        <v>999</v>
      </c>
      <c r="D106" s="170"/>
      <c r="E106" s="171">
        <v>9</v>
      </c>
      <c r="F106" s="171"/>
      <c r="G106" s="336">
        <f t="shared" si="16"/>
        <v>0.55807860262008735</v>
      </c>
      <c r="H106" s="88" t="s">
        <v>1139</v>
      </c>
      <c r="I106" s="488"/>
      <c r="J106" s="80">
        <f t="shared" si="17"/>
        <v>1.8881122120943707E-2</v>
      </c>
      <c r="K106" s="80"/>
      <c r="L106" s="80">
        <f t="shared" si="18"/>
        <v>0.38689853377445871</v>
      </c>
      <c r="M106" s="80"/>
      <c r="N106" s="80">
        <f t="shared" si="19"/>
        <v>7.841915528977296E-2</v>
      </c>
      <c r="O106" s="80"/>
      <c r="P106" s="80">
        <f t="shared" si="20"/>
        <v>0.38926689752482102</v>
      </c>
      <c r="Q106" s="80"/>
      <c r="R106" s="80">
        <f t="shared" si="21"/>
        <v>0.27663804361870414</v>
      </c>
      <c r="S106" s="80"/>
      <c r="T106" s="80">
        <f t="shared" si="22"/>
        <v>0.40354286790894917</v>
      </c>
      <c r="U106" s="12"/>
    </row>
    <row r="107" spans="1:21" ht="16">
      <c r="A107" s="12"/>
      <c r="B107" s="860"/>
      <c r="C107" s="170" t="s">
        <v>1000</v>
      </c>
      <c r="D107" s="170"/>
      <c r="E107" s="171">
        <v>18</v>
      </c>
      <c r="F107" s="171"/>
      <c r="G107" s="336">
        <f t="shared" si="16"/>
        <v>1.1161572052401747</v>
      </c>
      <c r="H107" s="88" t="s">
        <v>1140</v>
      </c>
      <c r="I107" s="488"/>
      <c r="J107" s="80">
        <f t="shared" si="17"/>
        <v>3.7762244241887413E-2</v>
      </c>
      <c r="K107" s="80"/>
      <c r="L107" s="80">
        <f t="shared" si="18"/>
        <v>0.77379706754891742</v>
      </c>
      <c r="M107" s="80"/>
      <c r="N107" s="80">
        <f t="shared" si="19"/>
        <v>0.15683831057954592</v>
      </c>
      <c r="O107" s="80"/>
      <c r="P107" s="80">
        <f t="shared" si="20"/>
        <v>0.77853379504964204</v>
      </c>
      <c r="Q107" s="80"/>
      <c r="R107" s="80">
        <f t="shared" si="21"/>
        <v>0.55327608723740829</v>
      </c>
      <c r="S107" s="80"/>
      <c r="T107" s="80">
        <f t="shared" si="22"/>
        <v>0.80708573581789833</v>
      </c>
      <c r="U107" s="12"/>
    </row>
    <row r="108" spans="1:21" ht="16">
      <c r="A108" s="12"/>
      <c r="B108" s="860"/>
      <c r="C108" s="170" t="s">
        <v>1001</v>
      </c>
      <c r="D108" s="170"/>
      <c r="E108" s="171">
        <v>9</v>
      </c>
      <c r="F108" s="171"/>
      <c r="G108" s="336">
        <f t="shared" si="16"/>
        <v>0.55807860262008735</v>
      </c>
      <c r="H108" s="88" t="s">
        <v>1141</v>
      </c>
      <c r="I108" s="488"/>
      <c r="J108" s="80">
        <f t="shared" si="17"/>
        <v>1.8881122120943707E-2</v>
      </c>
      <c r="K108" s="80"/>
      <c r="L108" s="80">
        <f t="shared" si="18"/>
        <v>0.38689853377445871</v>
      </c>
      <c r="M108" s="80"/>
      <c r="N108" s="80">
        <f t="shared" si="19"/>
        <v>7.841915528977296E-2</v>
      </c>
      <c r="O108" s="80"/>
      <c r="P108" s="80">
        <f t="shared" si="20"/>
        <v>0.38926689752482102</v>
      </c>
      <c r="Q108" s="80"/>
      <c r="R108" s="80">
        <f t="shared" si="21"/>
        <v>0.27663804361870414</v>
      </c>
      <c r="S108" s="80"/>
      <c r="T108" s="80">
        <f t="shared" si="22"/>
        <v>0.40354286790894917</v>
      </c>
      <c r="U108" s="12"/>
    </row>
    <row r="109" spans="1:21" ht="16">
      <c r="A109" s="12"/>
      <c r="B109" s="860"/>
      <c r="C109" s="170" t="s">
        <v>1002</v>
      </c>
      <c r="D109" s="170"/>
      <c r="E109" s="171">
        <v>18</v>
      </c>
      <c r="F109" s="171"/>
      <c r="G109" s="336">
        <f t="shared" si="16"/>
        <v>1.1161572052401747</v>
      </c>
      <c r="H109" s="88" t="s">
        <v>1142</v>
      </c>
      <c r="I109" s="488"/>
      <c r="J109" s="80">
        <f t="shared" si="17"/>
        <v>3.7762244241887413E-2</v>
      </c>
      <c r="K109" s="80"/>
      <c r="L109" s="80">
        <f t="shared" si="18"/>
        <v>0.77379706754891742</v>
      </c>
      <c r="M109" s="80"/>
      <c r="N109" s="80">
        <f t="shared" si="19"/>
        <v>0.15683831057954592</v>
      </c>
      <c r="O109" s="80"/>
      <c r="P109" s="80">
        <f t="shared" si="20"/>
        <v>0.77853379504964204</v>
      </c>
      <c r="Q109" s="80"/>
      <c r="R109" s="80">
        <f t="shared" si="21"/>
        <v>0.55327608723740829</v>
      </c>
      <c r="S109" s="80"/>
      <c r="T109" s="80">
        <f t="shared" si="22"/>
        <v>0.80708573581789833</v>
      </c>
      <c r="U109" s="12"/>
    </row>
    <row r="110" spans="1:21" ht="16">
      <c r="A110" s="12"/>
      <c r="B110" s="860"/>
      <c r="C110" s="170" t="s">
        <v>1003</v>
      </c>
      <c r="D110" s="170"/>
      <c r="E110" s="171">
        <v>18</v>
      </c>
      <c r="F110" s="171"/>
      <c r="G110" s="336">
        <f t="shared" si="16"/>
        <v>1.1161572052401747</v>
      </c>
      <c r="H110" s="88" t="s">
        <v>1143</v>
      </c>
      <c r="I110" s="488"/>
      <c r="J110" s="80">
        <f t="shared" si="17"/>
        <v>3.7762244241887413E-2</v>
      </c>
      <c r="K110" s="80"/>
      <c r="L110" s="80">
        <f t="shared" si="18"/>
        <v>0.77379706754891742</v>
      </c>
      <c r="M110" s="80"/>
      <c r="N110" s="80">
        <f t="shared" si="19"/>
        <v>0.15683831057954592</v>
      </c>
      <c r="O110" s="80"/>
      <c r="P110" s="80">
        <f t="shared" si="20"/>
        <v>0.77853379504964204</v>
      </c>
      <c r="Q110" s="80"/>
      <c r="R110" s="80">
        <f t="shared" si="21"/>
        <v>0.55327608723740829</v>
      </c>
      <c r="S110" s="80"/>
      <c r="T110" s="80">
        <f t="shared" si="22"/>
        <v>0.80708573581789833</v>
      </c>
      <c r="U110" s="12"/>
    </row>
    <row r="111" spans="1:21" ht="16">
      <c r="A111" s="12"/>
      <c r="B111" s="860"/>
      <c r="C111" s="170" t="s">
        <v>1004</v>
      </c>
      <c r="D111" s="170"/>
      <c r="E111" s="171">
        <v>15</v>
      </c>
      <c r="F111" s="171"/>
      <c r="G111" s="336">
        <f t="shared" si="16"/>
        <v>0.93013100436681218</v>
      </c>
      <c r="H111" s="88" t="s">
        <v>1144</v>
      </c>
      <c r="I111" s="488"/>
      <c r="J111" s="80">
        <f t="shared" si="17"/>
        <v>3.1468536868239513E-2</v>
      </c>
      <c r="K111" s="80"/>
      <c r="L111" s="80">
        <f t="shared" si="18"/>
        <v>0.64483088962409785</v>
      </c>
      <c r="M111" s="80"/>
      <c r="N111" s="80">
        <f t="shared" si="19"/>
        <v>0.1306985921496216</v>
      </c>
      <c r="O111" s="80"/>
      <c r="P111" s="80">
        <f t="shared" si="20"/>
        <v>0.64877816254136833</v>
      </c>
      <c r="Q111" s="80"/>
      <c r="R111" s="80">
        <f t="shared" si="21"/>
        <v>0.46106340603117352</v>
      </c>
      <c r="S111" s="80"/>
      <c r="T111" s="80">
        <f t="shared" si="22"/>
        <v>0.67257144651491529</v>
      </c>
      <c r="U111" s="12"/>
    </row>
    <row r="112" spans="1:21" ht="16">
      <c r="A112" s="12"/>
      <c r="B112" s="860"/>
      <c r="C112" s="170" t="s">
        <v>1005</v>
      </c>
      <c r="D112" s="170"/>
      <c r="E112" s="171">
        <v>5</v>
      </c>
      <c r="F112" s="171"/>
      <c r="G112" s="336">
        <f t="shared" si="16"/>
        <v>0.31004366812227074</v>
      </c>
      <c r="H112" s="88" t="s">
        <v>1145</v>
      </c>
      <c r="I112" s="488"/>
      <c r="J112" s="80">
        <f t="shared" si="17"/>
        <v>1.0489512289413172E-2</v>
      </c>
      <c r="K112" s="80"/>
      <c r="L112" s="80">
        <f t="shared" si="18"/>
        <v>0.21494362987469928</v>
      </c>
      <c r="M112" s="80"/>
      <c r="N112" s="80">
        <f t="shared" si="19"/>
        <v>4.3566197383207196E-2</v>
      </c>
      <c r="O112" s="80"/>
      <c r="P112" s="80">
        <f t="shared" si="20"/>
        <v>0.21625938751378945</v>
      </c>
      <c r="Q112" s="80"/>
      <c r="R112" s="80">
        <f t="shared" si="21"/>
        <v>0.15368780201039117</v>
      </c>
      <c r="S112" s="80"/>
      <c r="T112" s="80">
        <f t="shared" si="22"/>
        <v>0.22419048217163842</v>
      </c>
      <c r="U112" s="12"/>
    </row>
    <row r="113" spans="1:21" ht="16">
      <c r="A113" s="12"/>
      <c r="B113" s="860"/>
      <c r="C113" s="170" t="s">
        <v>1006</v>
      </c>
      <c r="D113" s="170"/>
      <c r="E113" s="171">
        <v>3</v>
      </c>
      <c r="F113" s="171"/>
      <c r="G113" s="336">
        <f t="shared" ref="G113:G144" si="23">$C$3*(E113/$E$3)</f>
        <v>0.18602620087336244</v>
      </c>
      <c r="H113" s="88" t="s">
        <v>1146</v>
      </c>
      <c r="I113" s="488"/>
      <c r="J113" s="80">
        <f t="shared" ref="J113:J144" si="24">($J$4/$C$3)*G113</f>
        <v>6.2937073736479025E-3</v>
      </c>
      <c r="K113" s="80"/>
      <c r="L113" s="80">
        <f t="shared" ref="L113:L144" si="25">($L$4/$C$3)*G113</f>
        <v>0.12896617792481957</v>
      </c>
      <c r="M113" s="80"/>
      <c r="N113" s="80">
        <f t="shared" ref="N113:N144" si="26">($N$4/$C$3)*G113</f>
        <v>2.6139718429924318E-2</v>
      </c>
      <c r="O113" s="80"/>
      <c r="P113" s="80">
        <f t="shared" ref="P113:P144" si="27">($P$4/$C$3)*G113</f>
        <v>0.12975563250827368</v>
      </c>
      <c r="Q113" s="80"/>
      <c r="R113" s="80">
        <f t="shared" ref="R113:R144" si="28">($R$4/$C$3)*G113</f>
        <v>9.2212681206234701E-2</v>
      </c>
      <c r="S113" s="80"/>
      <c r="T113" s="80">
        <f t="shared" ref="T113:T144" si="29">($T$4/$C$3)*G113</f>
        <v>0.13451428930298306</v>
      </c>
      <c r="U113" s="12"/>
    </row>
    <row r="114" spans="1:21" ht="16">
      <c r="A114" s="12"/>
      <c r="B114" s="860"/>
      <c r="C114" s="170" t="s">
        <v>1007</v>
      </c>
      <c r="D114" s="170"/>
      <c r="E114" s="171">
        <v>0</v>
      </c>
      <c r="F114" s="171"/>
      <c r="G114" s="336">
        <f t="shared" si="23"/>
        <v>0</v>
      </c>
      <c r="H114" s="88" t="s">
        <v>1185</v>
      </c>
      <c r="I114" s="488"/>
      <c r="J114" s="80">
        <f t="shared" si="24"/>
        <v>0</v>
      </c>
      <c r="K114" s="80"/>
      <c r="L114" s="80">
        <f t="shared" si="25"/>
        <v>0</v>
      </c>
      <c r="M114" s="80"/>
      <c r="N114" s="80">
        <f t="shared" si="26"/>
        <v>0</v>
      </c>
      <c r="O114" s="80"/>
      <c r="P114" s="80">
        <f t="shared" si="27"/>
        <v>0</v>
      </c>
      <c r="Q114" s="80"/>
      <c r="R114" s="80">
        <f t="shared" si="28"/>
        <v>0</v>
      </c>
      <c r="S114" s="80"/>
      <c r="T114" s="80">
        <f t="shared" si="29"/>
        <v>0</v>
      </c>
      <c r="U114" s="12"/>
    </row>
    <row r="115" spans="1:21" ht="16">
      <c r="A115" s="12"/>
      <c r="B115" s="860"/>
      <c r="C115" s="170" t="s">
        <v>1008</v>
      </c>
      <c r="D115" s="170"/>
      <c r="E115" s="171">
        <v>0</v>
      </c>
      <c r="F115" s="171"/>
      <c r="G115" s="336">
        <f t="shared" si="23"/>
        <v>0</v>
      </c>
      <c r="H115" s="88" t="s">
        <v>1186</v>
      </c>
      <c r="I115" s="488"/>
      <c r="J115" s="80">
        <f t="shared" si="24"/>
        <v>0</v>
      </c>
      <c r="K115" s="80"/>
      <c r="L115" s="80">
        <f t="shared" si="25"/>
        <v>0</v>
      </c>
      <c r="M115" s="80"/>
      <c r="N115" s="80">
        <f t="shared" si="26"/>
        <v>0</v>
      </c>
      <c r="O115" s="80"/>
      <c r="P115" s="80">
        <f t="shared" si="27"/>
        <v>0</v>
      </c>
      <c r="Q115" s="80"/>
      <c r="R115" s="80">
        <f t="shared" si="28"/>
        <v>0</v>
      </c>
      <c r="S115" s="80"/>
      <c r="T115" s="80">
        <f t="shared" si="29"/>
        <v>0</v>
      </c>
      <c r="U115" s="12"/>
    </row>
    <row r="116" spans="1:21" ht="16">
      <c r="A116" s="12"/>
      <c r="B116" s="860"/>
      <c r="C116" s="170" t="s">
        <v>1009</v>
      </c>
      <c r="D116" s="170"/>
      <c r="E116" s="171">
        <v>10</v>
      </c>
      <c r="F116" s="171"/>
      <c r="G116" s="336">
        <f t="shared" si="23"/>
        <v>0.62008733624454149</v>
      </c>
      <c r="H116" s="136" t="s">
        <v>1187</v>
      </c>
      <c r="I116" s="508"/>
      <c r="J116" s="80">
        <f t="shared" si="24"/>
        <v>2.0979024578826343E-2</v>
      </c>
      <c r="K116" s="80"/>
      <c r="L116" s="80">
        <f t="shared" si="25"/>
        <v>0.42988725974939856</v>
      </c>
      <c r="M116" s="80"/>
      <c r="N116" s="80">
        <f t="shared" si="26"/>
        <v>8.7132394766414392E-2</v>
      </c>
      <c r="O116" s="80"/>
      <c r="P116" s="80">
        <f t="shared" si="27"/>
        <v>0.43251877502757891</v>
      </c>
      <c r="Q116" s="80"/>
      <c r="R116" s="80">
        <f t="shared" si="28"/>
        <v>0.30737560402078234</v>
      </c>
      <c r="S116" s="80"/>
      <c r="T116" s="80">
        <f t="shared" si="29"/>
        <v>0.44838096434327684</v>
      </c>
      <c r="U116" s="12"/>
    </row>
    <row r="117" spans="1:21" ht="16">
      <c r="A117" s="12"/>
      <c r="B117" s="860"/>
      <c r="C117" s="170" t="s">
        <v>1010</v>
      </c>
      <c r="D117" s="170"/>
      <c r="E117" s="171">
        <v>20</v>
      </c>
      <c r="F117" s="171"/>
      <c r="G117" s="336">
        <f t="shared" si="23"/>
        <v>1.240174672489083</v>
      </c>
      <c r="H117" s="136" t="s">
        <v>1188</v>
      </c>
      <c r="I117" s="508"/>
      <c r="J117" s="80">
        <f t="shared" si="24"/>
        <v>4.1958049157652687E-2</v>
      </c>
      <c r="K117" s="80"/>
      <c r="L117" s="80">
        <f t="shared" si="25"/>
        <v>0.85977451949879713</v>
      </c>
      <c r="M117" s="80"/>
      <c r="N117" s="80">
        <f t="shared" si="26"/>
        <v>0.17426478953282878</v>
      </c>
      <c r="O117" s="80"/>
      <c r="P117" s="80">
        <f t="shared" si="27"/>
        <v>0.86503755005515781</v>
      </c>
      <c r="Q117" s="80"/>
      <c r="R117" s="80">
        <f t="shared" si="28"/>
        <v>0.61475120804156469</v>
      </c>
      <c r="S117" s="80"/>
      <c r="T117" s="80">
        <f t="shared" si="29"/>
        <v>0.89676192868655369</v>
      </c>
      <c r="U117" s="12"/>
    </row>
    <row r="118" spans="1:21" ht="16">
      <c r="A118" s="12"/>
      <c r="B118" s="860"/>
      <c r="C118" s="170" t="s">
        <v>1011</v>
      </c>
      <c r="D118" s="170"/>
      <c r="E118" s="171">
        <v>0</v>
      </c>
      <c r="F118" s="171"/>
      <c r="G118" s="336">
        <f t="shared" si="23"/>
        <v>0</v>
      </c>
      <c r="H118" s="136" t="s">
        <v>1189</v>
      </c>
      <c r="I118" s="508"/>
      <c r="J118" s="80">
        <f t="shared" si="24"/>
        <v>0</v>
      </c>
      <c r="K118" s="80"/>
      <c r="L118" s="80">
        <f t="shared" si="25"/>
        <v>0</v>
      </c>
      <c r="M118" s="80"/>
      <c r="N118" s="80">
        <f t="shared" si="26"/>
        <v>0</v>
      </c>
      <c r="O118" s="80"/>
      <c r="P118" s="80">
        <f t="shared" si="27"/>
        <v>0</v>
      </c>
      <c r="Q118" s="80"/>
      <c r="R118" s="80">
        <f t="shared" si="28"/>
        <v>0</v>
      </c>
      <c r="S118" s="80"/>
      <c r="T118" s="80">
        <f t="shared" si="29"/>
        <v>0</v>
      </c>
      <c r="U118" s="12"/>
    </row>
    <row r="119" spans="1:21" ht="16">
      <c r="A119" s="12"/>
      <c r="B119" s="860"/>
      <c r="C119" s="170" t="s">
        <v>1012</v>
      </c>
      <c r="D119" s="170"/>
      <c r="E119" s="171">
        <v>5</v>
      </c>
      <c r="F119" s="171"/>
      <c r="G119" s="336">
        <f t="shared" si="23"/>
        <v>0.31004366812227074</v>
      </c>
      <c r="H119" s="88" t="s">
        <v>1190</v>
      </c>
      <c r="I119" s="488"/>
      <c r="J119" s="80">
        <f t="shared" si="24"/>
        <v>1.0489512289413172E-2</v>
      </c>
      <c r="K119" s="80"/>
      <c r="L119" s="80">
        <f t="shared" si="25"/>
        <v>0.21494362987469928</v>
      </c>
      <c r="M119" s="80"/>
      <c r="N119" s="80">
        <f t="shared" si="26"/>
        <v>4.3566197383207196E-2</v>
      </c>
      <c r="O119" s="80"/>
      <c r="P119" s="80">
        <f t="shared" si="27"/>
        <v>0.21625938751378945</v>
      </c>
      <c r="Q119" s="80"/>
      <c r="R119" s="80">
        <f t="shared" si="28"/>
        <v>0.15368780201039117</v>
      </c>
      <c r="S119" s="80"/>
      <c r="T119" s="80">
        <f t="shared" si="29"/>
        <v>0.22419048217163842</v>
      </c>
      <c r="U119" s="12"/>
    </row>
    <row r="120" spans="1:21" ht="16">
      <c r="A120" s="12"/>
      <c r="B120" s="860"/>
      <c r="C120" s="170" t="s">
        <v>1013</v>
      </c>
      <c r="D120" s="170"/>
      <c r="E120" s="171">
        <v>5</v>
      </c>
      <c r="F120" s="171"/>
      <c r="G120" s="336">
        <f t="shared" si="23"/>
        <v>0.31004366812227074</v>
      </c>
      <c r="H120" s="88" t="s">
        <v>1191</v>
      </c>
      <c r="I120" s="488"/>
      <c r="J120" s="80">
        <f t="shared" si="24"/>
        <v>1.0489512289413172E-2</v>
      </c>
      <c r="K120" s="80"/>
      <c r="L120" s="80">
        <f t="shared" si="25"/>
        <v>0.21494362987469928</v>
      </c>
      <c r="M120" s="80"/>
      <c r="N120" s="80">
        <f t="shared" si="26"/>
        <v>4.3566197383207196E-2</v>
      </c>
      <c r="O120" s="80"/>
      <c r="P120" s="80">
        <f t="shared" si="27"/>
        <v>0.21625938751378945</v>
      </c>
      <c r="Q120" s="80"/>
      <c r="R120" s="80">
        <f t="shared" si="28"/>
        <v>0.15368780201039117</v>
      </c>
      <c r="S120" s="80"/>
      <c r="T120" s="80">
        <f t="shared" si="29"/>
        <v>0.22419048217163842</v>
      </c>
      <c r="U120" s="12"/>
    </row>
    <row r="121" spans="1:21" ht="16">
      <c r="A121" s="12"/>
      <c r="B121" s="860"/>
      <c r="C121" s="170" t="s">
        <v>1014</v>
      </c>
      <c r="D121" s="170"/>
      <c r="E121" s="171">
        <v>20</v>
      </c>
      <c r="F121" s="171"/>
      <c r="G121" s="336">
        <f t="shared" si="23"/>
        <v>1.240174672489083</v>
      </c>
      <c r="H121" s="88" t="s">
        <v>1192</v>
      </c>
      <c r="I121" s="488"/>
      <c r="J121" s="80">
        <f t="shared" si="24"/>
        <v>4.1958049157652687E-2</v>
      </c>
      <c r="K121" s="80"/>
      <c r="L121" s="80">
        <f t="shared" si="25"/>
        <v>0.85977451949879713</v>
      </c>
      <c r="M121" s="80"/>
      <c r="N121" s="80">
        <f t="shared" si="26"/>
        <v>0.17426478953282878</v>
      </c>
      <c r="O121" s="80"/>
      <c r="P121" s="80">
        <f t="shared" si="27"/>
        <v>0.86503755005515781</v>
      </c>
      <c r="Q121" s="80"/>
      <c r="R121" s="80">
        <f t="shared" si="28"/>
        <v>0.61475120804156469</v>
      </c>
      <c r="S121" s="80"/>
      <c r="T121" s="80">
        <f t="shared" si="29"/>
        <v>0.89676192868655369</v>
      </c>
      <c r="U121" s="12"/>
    </row>
    <row r="122" spans="1:21" ht="16">
      <c r="A122" s="12"/>
      <c r="B122" s="860"/>
      <c r="C122" s="170" t="s">
        <v>1015</v>
      </c>
      <c r="D122" s="170"/>
      <c r="E122" s="171">
        <v>10</v>
      </c>
      <c r="F122" s="171"/>
      <c r="G122" s="336">
        <f t="shared" si="23"/>
        <v>0.62008733624454149</v>
      </c>
      <c r="H122" s="136" t="s">
        <v>1193</v>
      </c>
      <c r="I122" s="508"/>
      <c r="J122" s="80">
        <f t="shared" si="24"/>
        <v>2.0979024578826343E-2</v>
      </c>
      <c r="K122" s="80"/>
      <c r="L122" s="80">
        <f t="shared" si="25"/>
        <v>0.42988725974939856</v>
      </c>
      <c r="M122" s="80"/>
      <c r="N122" s="80">
        <f t="shared" si="26"/>
        <v>8.7132394766414392E-2</v>
      </c>
      <c r="O122" s="80"/>
      <c r="P122" s="80">
        <f t="shared" si="27"/>
        <v>0.43251877502757891</v>
      </c>
      <c r="Q122" s="80"/>
      <c r="R122" s="80">
        <f t="shared" si="28"/>
        <v>0.30737560402078234</v>
      </c>
      <c r="S122" s="80"/>
      <c r="T122" s="80">
        <f t="shared" si="29"/>
        <v>0.44838096434327684</v>
      </c>
      <c r="U122" s="12"/>
    </row>
    <row r="123" spans="1:21" ht="16">
      <c r="A123" s="12"/>
      <c r="B123" s="860"/>
      <c r="C123" s="170" t="s">
        <v>1016</v>
      </c>
      <c r="D123" s="170"/>
      <c r="E123" s="171">
        <v>5</v>
      </c>
      <c r="F123" s="171"/>
      <c r="G123" s="336">
        <f t="shared" si="23"/>
        <v>0.31004366812227074</v>
      </c>
      <c r="H123" s="136" t="s">
        <v>1194</v>
      </c>
      <c r="I123" s="508"/>
      <c r="J123" s="80">
        <f t="shared" si="24"/>
        <v>1.0489512289413172E-2</v>
      </c>
      <c r="K123" s="80"/>
      <c r="L123" s="80">
        <f t="shared" si="25"/>
        <v>0.21494362987469928</v>
      </c>
      <c r="M123" s="80"/>
      <c r="N123" s="80">
        <f t="shared" si="26"/>
        <v>4.3566197383207196E-2</v>
      </c>
      <c r="O123" s="80"/>
      <c r="P123" s="80">
        <f t="shared" si="27"/>
        <v>0.21625938751378945</v>
      </c>
      <c r="Q123" s="80"/>
      <c r="R123" s="80">
        <f t="shared" si="28"/>
        <v>0.15368780201039117</v>
      </c>
      <c r="S123" s="80"/>
      <c r="T123" s="80">
        <f t="shared" si="29"/>
        <v>0.22419048217163842</v>
      </c>
      <c r="U123" s="12"/>
    </row>
    <row r="124" spans="1:21" ht="16">
      <c r="A124" s="12"/>
      <c r="B124" s="860"/>
      <c r="C124" s="170" t="s">
        <v>1017</v>
      </c>
      <c r="D124" s="170"/>
      <c r="E124" s="171">
        <v>5</v>
      </c>
      <c r="F124" s="171"/>
      <c r="G124" s="336">
        <f t="shared" si="23"/>
        <v>0.31004366812227074</v>
      </c>
      <c r="H124" s="136" t="s">
        <v>1195</v>
      </c>
      <c r="I124" s="508"/>
      <c r="J124" s="80">
        <f t="shared" si="24"/>
        <v>1.0489512289413172E-2</v>
      </c>
      <c r="K124" s="80"/>
      <c r="L124" s="80">
        <f t="shared" si="25"/>
        <v>0.21494362987469928</v>
      </c>
      <c r="M124" s="80"/>
      <c r="N124" s="80">
        <f t="shared" si="26"/>
        <v>4.3566197383207196E-2</v>
      </c>
      <c r="O124" s="80"/>
      <c r="P124" s="80">
        <f t="shared" si="27"/>
        <v>0.21625938751378945</v>
      </c>
      <c r="Q124" s="80"/>
      <c r="R124" s="80">
        <f t="shared" si="28"/>
        <v>0.15368780201039117</v>
      </c>
      <c r="S124" s="80"/>
      <c r="T124" s="80">
        <f t="shared" si="29"/>
        <v>0.22419048217163842</v>
      </c>
      <c r="U124" s="12"/>
    </row>
    <row r="125" spans="1:21" ht="16">
      <c r="A125" s="12"/>
      <c r="B125" s="860"/>
      <c r="C125" s="170" t="s">
        <v>1018</v>
      </c>
      <c r="D125" s="170"/>
      <c r="E125" s="171">
        <v>20</v>
      </c>
      <c r="F125" s="171"/>
      <c r="G125" s="336">
        <f t="shared" si="23"/>
        <v>1.240174672489083</v>
      </c>
      <c r="H125" s="136" t="s">
        <v>1196</v>
      </c>
      <c r="I125" s="508"/>
      <c r="J125" s="80">
        <f t="shared" si="24"/>
        <v>4.1958049157652687E-2</v>
      </c>
      <c r="K125" s="80"/>
      <c r="L125" s="80">
        <f t="shared" si="25"/>
        <v>0.85977451949879713</v>
      </c>
      <c r="M125" s="80"/>
      <c r="N125" s="80">
        <f t="shared" si="26"/>
        <v>0.17426478953282878</v>
      </c>
      <c r="O125" s="80"/>
      <c r="P125" s="80">
        <f t="shared" si="27"/>
        <v>0.86503755005515781</v>
      </c>
      <c r="Q125" s="80"/>
      <c r="R125" s="80">
        <f t="shared" si="28"/>
        <v>0.61475120804156469</v>
      </c>
      <c r="S125" s="80"/>
      <c r="T125" s="80">
        <f t="shared" si="29"/>
        <v>0.89676192868655369</v>
      </c>
      <c r="U125" s="12"/>
    </row>
    <row r="126" spans="1:21" ht="16">
      <c r="A126" s="12"/>
      <c r="B126" s="860"/>
      <c r="C126" s="170" t="s">
        <v>1019</v>
      </c>
      <c r="D126" s="170"/>
      <c r="E126" s="171">
        <v>100</v>
      </c>
      <c r="F126" s="171"/>
      <c r="G126" s="336">
        <f t="shared" si="23"/>
        <v>6.2008733624454146</v>
      </c>
      <c r="H126" s="136" t="s">
        <v>1197</v>
      </c>
      <c r="I126" s="508"/>
      <c r="J126" s="80">
        <f t="shared" si="24"/>
        <v>0.20979024578826341</v>
      </c>
      <c r="K126" s="80"/>
      <c r="L126" s="80">
        <f t="shared" si="25"/>
        <v>4.2988725974939861</v>
      </c>
      <c r="M126" s="80"/>
      <c r="N126" s="80">
        <f t="shared" si="26"/>
        <v>0.87132394766414389</v>
      </c>
      <c r="O126" s="80"/>
      <c r="P126" s="80">
        <f t="shared" si="27"/>
        <v>4.3251877502757887</v>
      </c>
      <c r="Q126" s="80"/>
      <c r="R126" s="80">
        <f t="shared" si="28"/>
        <v>3.0737560402078232</v>
      </c>
      <c r="S126" s="80"/>
      <c r="T126" s="80">
        <f t="shared" si="29"/>
        <v>4.4838096434327683</v>
      </c>
      <c r="U126" s="12"/>
    </row>
    <row r="127" spans="1:21" ht="16">
      <c r="A127" s="12"/>
      <c r="B127" s="860"/>
      <c r="C127" s="170" t="s">
        <v>1020</v>
      </c>
      <c r="D127" s="170"/>
      <c r="E127" s="171">
        <v>50</v>
      </c>
      <c r="F127" s="171"/>
      <c r="G127" s="336">
        <f t="shared" si="23"/>
        <v>3.1004366812227073</v>
      </c>
      <c r="H127" s="136" t="s">
        <v>1198</v>
      </c>
      <c r="I127" s="508"/>
      <c r="J127" s="80">
        <f t="shared" si="24"/>
        <v>0.10489512289413171</v>
      </c>
      <c r="K127" s="80"/>
      <c r="L127" s="80">
        <f t="shared" si="25"/>
        <v>2.149436298746993</v>
      </c>
      <c r="M127" s="80"/>
      <c r="N127" s="80">
        <f t="shared" si="26"/>
        <v>0.43566197383207195</v>
      </c>
      <c r="O127" s="80"/>
      <c r="P127" s="80">
        <f t="shared" si="27"/>
        <v>2.1625938751378944</v>
      </c>
      <c r="Q127" s="80"/>
      <c r="R127" s="80">
        <f t="shared" si="28"/>
        <v>1.5368780201039116</v>
      </c>
      <c r="S127" s="80"/>
      <c r="T127" s="80">
        <f t="shared" si="29"/>
        <v>2.2419048217163842</v>
      </c>
      <c r="U127" s="12"/>
    </row>
    <row r="128" spans="1:21" ht="16">
      <c r="A128" s="12"/>
      <c r="B128" s="860"/>
      <c r="C128" s="170" t="s">
        <v>1021</v>
      </c>
      <c r="D128" s="170"/>
      <c r="E128" s="171">
        <v>200</v>
      </c>
      <c r="F128" s="171"/>
      <c r="G128" s="336">
        <f t="shared" si="23"/>
        <v>12.401746724890829</v>
      </c>
      <c r="H128" s="136" t="s">
        <v>1199</v>
      </c>
      <c r="I128" s="508"/>
      <c r="J128" s="80">
        <f t="shared" si="24"/>
        <v>0.41958049157652683</v>
      </c>
      <c r="K128" s="80"/>
      <c r="L128" s="80">
        <f t="shared" si="25"/>
        <v>8.5977451949879722</v>
      </c>
      <c r="M128" s="80"/>
      <c r="N128" s="80">
        <f t="shared" si="26"/>
        <v>1.7426478953282878</v>
      </c>
      <c r="O128" s="80"/>
      <c r="P128" s="80">
        <f t="shared" si="27"/>
        <v>8.6503755005515774</v>
      </c>
      <c r="Q128" s="80"/>
      <c r="R128" s="80">
        <f t="shared" si="28"/>
        <v>6.1475120804156465</v>
      </c>
      <c r="S128" s="80"/>
      <c r="T128" s="80">
        <f t="shared" si="29"/>
        <v>8.9676192868655367</v>
      </c>
      <c r="U128" s="12"/>
    </row>
    <row r="129" spans="1:21" ht="16">
      <c r="A129" s="12"/>
      <c r="B129" s="860"/>
      <c r="C129" s="170" t="s">
        <v>1022</v>
      </c>
      <c r="D129" s="170"/>
      <c r="E129" s="171">
        <v>5</v>
      </c>
      <c r="F129" s="171"/>
      <c r="G129" s="336">
        <f t="shared" si="23"/>
        <v>0.31004366812227074</v>
      </c>
      <c r="H129" s="88" t="s">
        <v>1147</v>
      </c>
      <c r="I129" s="488"/>
      <c r="J129" s="80">
        <f t="shared" si="24"/>
        <v>1.0489512289413172E-2</v>
      </c>
      <c r="K129" s="80"/>
      <c r="L129" s="80">
        <f t="shared" si="25"/>
        <v>0.21494362987469928</v>
      </c>
      <c r="M129" s="80"/>
      <c r="N129" s="80">
        <f t="shared" si="26"/>
        <v>4.3566197383207196E-2</v>
      </c>
      <c r="O129" s="80"/>
      <c r="P129" s="80">
        <f t="shared" si="27"/>
        <v>0.21625938751378945</v>
      </c>
      <c r="Q129" s="80"/>
      <c r="R129" s="80">
        <f t="shared" si="28"/>
        <v>0.15368780201039117</v>
      </c>
      <c r="S129" s="80"/>
      <c r="T129" s="80">
        <f t="shared" si="29"/>
        <v>0.22419048217163842</v>
      </c>
      <c r="U129" s="12"/>
    </row>
    <row r="130" spans="1:21" ht="16">
      <c r="A130" s="12"/>
      <c r="B130" s="860"/>
      <c r="C130" s="170" t="s">
        <v>1023</v>
      </c>
      <c r="D130" s="170"/>
      <c r="E130" s="171">
        <v>8</v>
      </c>
      <c r="F130" s="171"/>
      <c r="G130" s="336">
        <f t="shared" si="23"/>
        <v>0.49606986899563321</v>
      </c>
      <c r="H130" s="88" t="s">
        <v>1148</v>
      </c>
      <c r="I130" s="488"/>
      <c r="J130" s="80">
        <f t="shared" si="24"/>
        <v>1.6783219663061073E-2</v>
      </c>
      <c r="K130" s="80"/>
      <c r="L130" s="80">
        <f t="shared" si="25"/>
        <v>0.34390980779951891</v>
      </c>
      <c r="M130" s="80"/>
      <c r="N130" s="80">
        <f t="shared" si="26"/>
        <v>6.9705915813131528E-2</v>
      </c>
      <c r="O130" s="80"/>
      <c r="P130" s="80">
        <f t="shared" si="27"/>
        <v>0.34601502002206314</v>
      </c>
      <c r="Q130" s="80"/>
      <c r="R130" s="80">
        <f t="shared" si="28"/>
        <v>0.24590048321662589</v>
      </c>
      <c r="S130" s="80"/>
      <c r="T130" s="80">
        <f t="shared" si="29"/>
        <v>0.35870477147462149</v>
      </c>
      <c r="U130" s="12"/>
    </row>
    <row r="131" spans="1:21" ht="16">
      <c r="A131" s="12"/>
      <c r="B131" s="860"/>
      <c r="C131" s="170" t="s">
        <v>1024</v>
      </c>
      <c r="D131" s="170"/>
      <c r="E131" s="171">
        <v>10</v>
      </c>
      <c r="F131" s="171"/>
      <c r="G131" s="336">
        <f t="shared" si="23"/>
        <v>0.62008733624454149</v>
      </c>
      <c r="H131" s="88" t="s">
        <v>1149</v>
      </c>
      <c r="I131" s="488"/>
      <c r="J131" s="80">
        <f t="shared" si="24"/>
        <v>2.0979024578826343E-2</v>
      </c>
      <c r="K131" s="80"/>
      <c r="L131" s="80">
        <f t="shared" si="25"/>
        <v>0.42988725974939856</v>
      </c>
      <c r="M131" s="80"/>
      <c r="N131" s="80">
        <f t="shared" si="26"/>
        <v>8.7132394766414392E-2</v>
      </c>
      <c r="O131" s="80"/>
      <c r="P131" s="80">
        <f t="shared" si="27"/>
        <v>0.43251877502757891</v>
      </c>
      <c r="Q131" s="80"/>
      <c r="R131" s="80">
        <f t="shared" si="28"/>
        <v>0.30737560402078234</v>
      </c>
      <c r="S131" s="80"/>
      <c r="T131" s="80">
        <f t="shared" si="29"/>
        <v>0.44838096434327684</v>
      </c>
      <c r="U131" s="12"/>
    </row>
    <row r="132" spans="1:21" ht="16">
      <c r="A132" s="12"/>
      <c r="B132" s="860"/>
      <c r="C132" s="170" t="s">
        <v>1026</v>
      </c>
      <c r="D132" s="170"/>
      <c r="E132" s="171">
        <v>30</v>
      </c>
      <c r="F132" s="171"/>
      <c r="G132" s="336">
        <f t="shared" si="23"/>
        <v>1.8602620087336244</v>
      </c>
      <c r="H132" s="88" t="s">
        <v>1150</v>
      </c>
      <c r="I132" s="488"/>
      <c r="J132" s="80">
        <f t="shared" si="24"/>
        <v>6.2937073736479027E-2</v>
      </c>
      <c r="K132" s="80"/>
      <c r="L132" s="80">
        <f t="shared" si="25"/>
        <v>1.2896617792481957</v>
      </c>
      <c r="M132" s="80"/>
      <c r="N132" s="80">
        <f t="shared" si="26"/>
        <v>0.26139718429924319</v>
      </c>
      <c r="O132" s="80"/>
      <c r="P132" s="80">
        <f t="shared" si="27"/>
        <v>1.2975563250827367</v>
      </c>
      <c r="Q132" s="80"/>
      <c r="R132" s="80">
        <f t="shared" si="28"/>
        <v>0.92212681206234703</v>
      </c>
      <c r="S132" s="80"/>
      <c r="T132" s="80">
        <f t="shared" si="29"/>
        <v>1.3451428930298306</v>
      </c>
      <c r="U132" s="12"/>
    </row>
    <row r="133" spans="1:21" ht="16">
      <c r="A133" s="12"/>
      <c r="B133" s="860"/>
      <c r="C133" s="170" t="s">
        <v>1025</v>
      </c>
      <c r="D133" s="170"/>
      <c r="E133" s="171">
        <v>20</v>
      </c>
      <c r="F133" s="171"/>
      <c r="G133" s="336">
        <f t="shared" si="23"/>
        <v>1.240174672489083</v>
      </c>
      <c r="H133" s="88" t="s">
        <v>1151</v>
      </c>
      <c r="I133" s="488"/>
      <c r="J133" s="80">
        <f t="shared" si="24"/>
        <v>4.1958049157652687E-2</v>
      </c>
      <c r="K133" s="80"/>
      <c r="L133" s="80">
        <f t="shared" si="25"/>
        <v>0.85977451949879713</v>
      </c>
      <c r="M133" s="80"/>
      <c r="N133" s="80">
        <f t="shared" si="26"/>
        <v>0.17426478953282878</v>
      </c>
      <c r="O133" s="80"/>
      <c r="P133" s="80">
        <f t="shared" si="27"/>
        <v>0.86503755005515781</v>
      </c>
      <c r="Q133" s="80"/>
      <c r="R133" s="80">
        <f t="shared" si="28"/>
        <v>0.61475120804156469</v>
      </c>
      <c r="S133" s="80"/>
      <c r="T133" s="80">
        <f t="shared" si="29"/>
        <v>0.89676192868655369</v>
      </c>
      <c r="U133" s="12"/>
    </row>
    <row r="134" spans="1:21" ht="16">
      <c r="A134" s="12"/>
      <c r="B134" s="860"/>
      <c r="C134" s="170" t="s">
        <v>1027</v>
      </c>
      <c r="D134" s="170"/>
      <c r="E134" s="171">
        <v>4.5</v>
      </c>
      <c r="F134" s="171"/>
      <c r="G134" s="336">
        <f t="shared" si="23"/>
        <v>0.27903930131004367</v>
      </c>
      <c r="H134" s="88" t="s">
        <v>1200</v>
      </c>
      <c r="I134" s="488"/>
      <c r="J134" s="80">
        <f t="shared" si="24"/>
        <v>9.4405610604718533E-3</v>
      </c>
      <c r="K134" s="80"/>
      <c r="L134" s="80">
        <f t="shared" si="25"/>
        <v>0.19344926688722935</v>
      </c>
      <c r="M134" s="80"/>
      <c r="N134" s="80">
        <f t="shared" si="26"/>
        <v>3.920957764488648E-2</v>
      </c>
      <c r="O134" s="80"/>
      <c r="P134" s="80">
        <f t="shared" si="27"/>
        <v>0.19463344876241051</v>
      </c>
      <c r="Q134" s="80"/>
      <c r="R134" s="80">
        <f t="shared" si="28"/>
        <v>0.13831902180935207</v>
      </c>
      <c r="S134" s="80"/>
      <c r="T134" s="80">
        <f t="shared" si="29"/>
        <v>0.20177143395447458</v>
      </c>
      <c r="U134" s="12"/>
    </row>
    <row r="135" spans="1:21" ht="16">
      <c r="A135" s="12"/>
      <c r="B135" s="860"/>
      <c r="C135" s="170" t="s">
        <v>1028</v>
      </c>
      <c r="D135" s="170"/>
      <c r="E135" s="171">
        <v>3</v>
      </c>
      <c r="F135" s="171"/>
      <c r="G135" s="336">
        <f t="shared" si="23"/>
        <v>0.18602620087336244</v>
      </c>
      <c r="H135" s="88" t="s">
        <v>1152</v>
      </c>
      <c r="I135" s="488"/>
      <c r="J135" s="80">
        <f t="shared" si="24"/>
        <v>6.2937073736479025E-3</v>
      </c>
      <c r="K135" s="80"/>
      <c r="L135" s="80">
        <f t="shared" si="25"/>
        <v>0.12896617792481957</v>
      </c>
      <c r="M135" s="80"/>
      <c r="N135" s="80">
        <f t="shared" si="26"/>
        <v>2.6139718429924318E-2</v>
      </c>
      <c r="O135" s="80"/>
      <c r="P135" s="80">
        <f t="shared" si="27"/>
        <v>0.12975563250827368</v>
      </c>
      <c r="Q135" s="80"/>
      <c r="R135" s="80">
        <f t="shared" si="28"/>
        <v>9.2212681206234701E-2</v>
      </c>
      <c r="S135" s="80"/>
      <c r="T135" s="80">
        <f t="shared" si="29"/>
        <v>0.13451428930298306</v>
      </c>
      <c r="U135" s="12"/>
    </row>
    <row r="136" spans="1:21" ht="16">
      <c r="A136" s="12"/>
      <c r="B136" s="892" t="s">
        <v>1054</v>
      </c>
      <c r="C136" s="132" t="s">
        <v>1029</v>
      </c>
      <c r="D136" s="132"/>
      <c r="E136" s="90">
        <v>10</v>
      </c>
      <c r="F136" s="90"/>
      <c r="G136" s="337">
        <f t="shared" si="23"/>
        <v>0.62008733624454149</v>
      </c>
      <c r="H136" s="88" t="s">
        <v>1153</v>
      </c>
      <c r="I136" s="488"/>
      <c r="J136" s="80">
        <f t="shared" si="24"/>
        <v>2.0979024578826343E-2</v>
      </c>
      <c r="K136" s="80"/>
      <c r="L136" s="80">
        <f t="shared" si="25"/>
        <v>0.42988725974939856</v>
      </c>
      <c r="M136" s="80"/>
      <c r="N136" s="80">
        <f t="shared" si="26"/>
        <v>8.7132394766414392E-2</v>
      </c>
      <c r="O136" s="80"/>
      <c r="P136" s="80">
        <f t="shared" si="27"/>
        <v>0.43251877502757891</v>
      </c>
      <c r="Q136" s="80"/>
      <c r="R136" s="80">
        <f t="shared" si="28"/>
        <v>0.30737560402078234</v>
      </c>
      <c r="S136" s="80"/>
      <c r="T136" s="80">
        <f t="shared" si="29"/>
        <v>0.44838096434327684</v>
      </c>
      <c r="U136" s="12"/>
    </row>
    <row r="137" spans="1:21" ht="16">
      <c r="A137" s="12"/>
      <c r="B137" s="893"/>
      <c r="C137" s="132" t="s">
        <v>1030</v>
      </c>
      <c r="D137" s="132"/>
      <c r="E137" s="90">
        <v>8</v>
      </c>
      <c r="F137" s="90"/>
      <c r="G137" s="337">
        <f t="shared" si="23"/>
        <v>0.49606986899563321</v>
      </c>
      <c r="H137" s="88" t="s">
        <v>1154</v>
      </c>
      <c r="I137" s="488"/>
      <c r="J137" s="80">
        <f t="shared" si="24"/>
        <v>1.6783219663061073E-2</v>
      </c>
      <c r="K137" s="80"/>
      <c r="L137" s="80">
        <f t="shared" si="25"/>
        <v>0.34390980779951891</v>
      </c>
      <c r="M137" s="80"/>
      <c r="N137" s="80">
        <f t="shared" si="26"/>
        <v>6.9705915813131528E-2</v>
      </c>
      <c r="O137" s="80"/>
      <c r="P137" s="80">
        <f t="shared" si="27"/>
        <v>0.34601502002206314</v>
      </c>
      <c r="Q137" s="80"/>
      <c r="R137" s="80">
        <f t="shared" si="28"/>
        <v>0.24590048321662589</v>
      </c>
      <c r="S137" s="80"/>
      <c r="T137" s="80">
        <f t="shared" si="29"/>
        <v>0.35870477147462149</v>
      </c>
      <c r="U137" s="12"/>
    </row>
    <row r="138" spans="1:21" ht="16">
      <c r="A138" s="12"/>
      <c r="B138" s="893"/>
      <c r="C138" s="132" t="s">
        <v>1031</v>
      </c>
      <c r="D138" s="132"/>
      <c r="E138" s="90">
        <v>6</v>
      </c>
      <c r="F138" s="90"/>
      <c r="G138" s="337">
        <f t="shared" si="23"/>
        <v>0.37205240174672488</v>
      </c>
      <c r="H138" s="88" t="s">
        <v>1155</v>
      </c>
      <c r="I138" s="488"/>
      <c r="J138" s="80">
        <f t="shared" si="24"/>
        <v>1.2587414747295805E-2</v>
      </c>
      <c r="K138" s="80"/>
      <c r="L138" s="80">
        <f t="shared" si="25"/>
        <v>0.25793235584963914</v>
      </c>
      <c r="M138" s="80"/>
      <c r="N138" s="80">
        <f t="shared" si="26"/>
        <v>5.2279436859848635E-2</v>
      </c>
      <c r="O138" s="80"/>
      <c r="P138" s="80">
        <f t="shared" si="27"/>
        <v>0.25951126501654737</v>
      </c>
      <c r="Q138" s="80"/>
      <c r="R138" s="80">
        <f t="shared" si="28"/>
        <v>0.1844253624124694</v>
      </c>
      <c r="S138" s="80"/>
      <c r="T138" s="80">
        <f t="shared" si="29"/>
        <v>0.26902857860596613</v>
      </c>
      <c r="U138" s="12"/>
    </row>
    <row r="139" spans="1:21" ht="16">
      <c r="A139" s="12"/>
      <c r="B139" s="893"/>
      <c r="C139" s="132" t="s">
        <v>1032</v>
      </c>
      <c r="D139" s="132"/>
      <c r="E139" s="90">
        <v>20</v>
      </c>
      <c r="F139" s="90"/>
      <c r="G139" s="337">
        <f t="shared" si="23"/>
        <v>1.240174672489083</v>
      </c>
      <c r="H139" s="88" t="s">
        <v>1156</v>
      </c>
      <c r="I139" s="488"/>
      <c r="J139" s="80">
        <f t="shared" si="24"/>
        <v>4.1958049157652687E-2</v>
      </c>
      <c r="K139" s="80"/>
      <c r="L139" s="80">
        <f t="shared" si="25"/>
        <v>0.85977451949879713</v>
      </c>
      <c r="M139" s="80"/>
      <c r="N139" s="80">
        <f t="shared" si="26"/>
        <v>0.17426478953282878</v>
      </c>
      <c r="O139" s="80"/>
      <c r="P139" s="80">
        <f t="shared" si="27"/>
        <v>0.86503755005515781</v>
      </c>
      <c r="Q139" s="80"/>
      <c r="R139" s="80">
        <f t="shared" si="28"/>
        <v>0.61475120804156469</v>
      </c>
      <c r="S139" s="80"/>
      <c r="T139" s="80">
        <f t="shared" si="29"/>
        <v>0.89676192868655369</v>
      </c>
      <c r="U139" s="12"/>
    </row>
    <row r="140" spans="1:21" ht="16">
      <c r="A140" s="12"/>
      <c r="B140" s="893"/>
      <c r="C140" s="132" t="s">
        <v>1033</v>
      </c>
      <c r="D140" s="132"/>
      <c r="E140" s="90">
        <v>30</v>
      </c>
      <c r="F140" s="90"/>
      <c r="G140" s="337">
        <f t="shared" si="23"/>
        <v>1.8602620087336244</v>
      </c>
      <c r="H140" s="88" t="s">
        <v>1157</v>
      </c>
      <c r="I140" s="488"/>
      <c r="J140" s="80">
        <f t="shared" si="24"/>
        <v>6.2937073736479027E-2</v>
      </c>
      <c r="K140" s="80"/>
      <c r="L140" s="80">
        <f t="shared" si="25"/>
        <v>1.2896617792481957</v>
      </c>
      <c r="M140" s="80"/>
      <c r="N140" s="80">
        <f t="shared" si="26"/>
        <v>0.26139718429924319</v>
      </c>
      <c r="O140" s="80"/>
      <c r="P140" s="80">
        <f t="shared" si="27"/>
        <v>1.2975563250827367</v>
      </c>
      <c r="Q140" s="80"/>
      <c r="R140" s="80">
        <f t="shared" si="28"/>
        <v>0.92212681206234703</v>
      </c>
      <c r="S140" s="80"/>
      <c r="T140" s="80">
        <f t="shared" si="29"/>
        <v>1.3451428930298306</v>
      </c>
      <c r="U140" s="12"/>
    </row>
    <row r="141" spans="1:21" ht="16">
      <c r="A141" s="12"/>
      <c r="B141" s="893"/>
      <c r="C141" s="132" t="s">
        <v>1035</v>
      </c>
      <c r="D141" s="132"/>
      <c r="E141" s="90">
        <v>10</v>
      </c>
      <c r="F141" s="90"/>
      <c r="G141" s="337">
        <f t="shared" si="23"/>
        <v>0.62008733624454149</v>
      </c>
      <c r="H141" s="88" t="s">
        <v>1158</v>
      </c>
      <c r="I141" s="488"/>
      <c r="J141" s="80">
        <f t="shared" si="24"/>
        <v>2.0979024578826343E-2</v>
      </c>
      <c r="K141" s="80"/>
      <c r="L141" s="80">
        <f t="shared" si="25"/>
        <v>0.42988725974939856</v>
      </c>
      <c r="M141" s="80"/>
      <c r="N141" s="80">
        <f t="shared" si="26"/>
        <v>8.7132394766414392E-2</v>
      </c>
      <c r="O141" s="80"/>
      <c r="P141" s="80">
        <f t="shared" si="27"/>
        <v>0.43251877502757891</v>
      </c>
      <c r="Q141" s="80"/>
      <c r="R141" s="80">
        <f t="shared" si="28"/>
        <v>0.30737560402078234</v>
      </c>
      <c r="S141" s="80"/>
      <c r="T141" s="80">
        <f t="shared" si="29"/>
        <v>0.44838096434327684</v>
      </c>
      <c r="U141" s="12"/>
    </row>
    <row r="142" spans="1:21" ht="16">
      <c r="A142" s="12"/>
      <c r="B142" s="893"/>
      <c r="C142" s="132" t="s">
        <v>1036</v>
      </c>
      <c r="D142" s="132"/>
      <c r="E142" s="90">
        <v>5</v>
      </c>
      <c r="F142" s="90"/>
      <c r="G142" s="337">
        <f t="shared" si="23"/>
        <v>0.31004366812227074</v>
      </c>
      <c r="H142" s="88" t="s">
        <v>1159</v>
      </c>
      <c r="I142" s="488"/>
      <c r="J142" s="80">
        <f t="shared" si="24"/>
        <v>1.0489512289413172E-2</v>
      </c>
      <c r="K142" s="80"/>
      <c r="L142" s="80">
        <f t="shared" si="25"/>
        <v>0.21494362987469928</v>
      </c>
      <c r="M142" s="80"/>
      <c r="N142" s="80">
        <f t="shared" si="26"/>
        <v>4.3566197383207196E-2</v>
      </c>
      <c r="O142" s="80"/>
      <c r="P142" s="80">
        <f t="shared" si="27"/>
        <v>0.21625938751378945</v>
      </c>
      <c r="Q142" s="80"/>
      <c r="R142" s="80">
        <f t="shared" si="28"/>
        <v>0.15368780201039117</v>
      </c>
      <c r="S142" s="80"/>
      <c r="T142" s="80">
        <f t="shared" si="29"/>
        <v>0.22419048217163842</v>
      </c>
      <c r="U142" s="12"/>
    </row>
    <row r="143" spans="1:21" ht="16">
      <c r="A143" s="12"/>
      <c r="B143" s="893"/>
      <c r="C143" s="132" t="s">
        <v>1037</v>
      </c>
      <c r="D143" s="132"/>
      <c r="E143" s="90">
        <v>10</v>
      </c>
      <c r="F143" s="90"/>
      <c r="G143" s="337">
        <f t="shared" si="23"/>
        <v>0.62008733624454149</v>
      </c>
      <c r="H143" s="88" t="s">
        <v>1160</v>
      </c>
      <c r="I143" s="488"/>
      <c r="J143" s="80">
        <f t="shared" si="24"/>
        <v>2.0979024578826343E-2</v>
      </c>
      <c r="K143" s="80"/>
      <c r="L143" s="80">
        <f t="shared" si="25"/>
        <v>0.42988725974939856</v>
      </c>
      <c r="M143" s="80"/>
      <c r="N143" s="80">
        <f t="shared" si="26"/>
        <v>8.7132394766414392E-2</v>
      </c>
      <c r="O143" s="80"/>
      <c r="P143" s="80">
        <f t="shared" si="27"/>
        <v>0.43251877502757891</v>
      </c>
      <c r="Q143" s="80"/>
      <c r="R143" s="80">
        <f t="shared" si="28"/>
        <v>0.30737560402078234</v>
      </c>
      <c r="S143" s="80"/>
      <c r="T143" s="80">
        <f t="shared" si="29"/>
        <v>0.44838096434327684</v>
      </c>
      <c r="U143" s="12"/>
    </row>
    <row r="144" spans="1:21" ht="16">
      <c r="A144" s="12"/>
      <c r="B144" s="893"/>
      <c r="C144" s="132" t="s">
        <v>1038</v>
      </c>
      <c r="D144" s="132"/>
      <c r="E144" s="90">
        <v>5</v>
      </c>
      <c r="F144" s="90"/>
      <c r="G144" s="337">
        <f t="shared" si="23"/>
        <v>0.31004366812227074</v>
      </c>
      <c r="H144" s="88" t="s">
        <v>1161</v>
      </c>
      <c r="I144" s="488"/>
      <c r="J144" s="80">
        <f t="shared" si="24"/>
        <v>1.0489512289413172E-2</v>
      </c>
      <c r="K144" s="80"/>
      <c r="L144" s="80">
        <f t="shared" si="25"/>
        <v>0.21494362987469928</v>
      </c>
      <c r="M144" s="80"/>
      <c r="N144" s="80">
        <f t="shared" si="26"/>
        <v>4.3566197383207196E-2</v>
      </c>
      <c r="O144" s="80"/>
      <c r="P144" s="80">
        <f t="shared" si="27"/>
        <v>0.21625938751378945</v>
      </c>
      <c r="Q144" s="80"/>
      <c r="R144" s="80">
        <f t="shared" si="28"/>
        <v>0.15368780201039117</v>
      </c>
      <c r="S144" s="80"/>
      <c r="T144" s="80">
        <f t="shared" si="29"/>
        <v>0.22419048217163842</v>
      </c>
      <c r="U144" s="12"/>
    </row>
    <row r="145" spans="1:21" ht="16">
      <c r="A145" s="12"/>
      <c r="B145" s="893"/>
      <c r="C145" s="132" t="s">
        <v>1201</v>
      </c>
      <c r="D145" s="132"/>
      <c r="E145" s="90">
        <v>10</v>
      </c>
      <c r="F145" s="90"/>
      <c r="G145" s="337">
        <f t="shared" ref="G145:G158" si="30">$C$3*(E145/$E$3)</f>
        <v>0.62008733624454149</v>
      </c>
      <c r="H145" s="88" t="s">
        <v>1162</v>
      </c>
      <c r="I145" s="488"/>
      <c r="J145" s="80">
        <f t="shared" ref="J145:J158" si="31">($J$4/$C$3)*G145</f>
        <v>2.0979024578826343E-2</v>
      </c>
      <c r="K145" s="80"/>
      <c r="L145" s="80">
        <f t="shared" ref="L145:L158" si="32">($L$4/$C$3)*G145</f>
        <v>0.42988725974939856</v>
      </c>
      <c r="M145" s="80"/>
      <c r="N145" s="80">
        <f t="shared" ref="N145:N158" si="33">($N$4/$C$3)*G145</f>
        <v>8.7132394766414392E-2</v>
      </c>
      <c r="O145" s="80"/>
      <c r="P145" s="80">
        <f t="shared" ref="P145:P158" si="34">($P$4/$C$3)*G145</f>
        <v>0.43251877502757891</v>
      </c>
      <c r="Q145" s="80"/>
      <c r="R145" s="80">
        <f t="shared" ref="R145:R158" si="35">($R$4/$C$3)*G145</f>
        <v>0.30737560402078234</v>
      </c>
      <c r="S145" s="80"/>
      <c r="T145" s="80">
        <f t="shared" ref="T145:T158" si="36">($T$4/$C$3)*G145</f>
        <v>0.44838096434327684</v>
      </c>
      <c r="U145" s="12"/>
    </row>
    <row r="146" spans="1:21" ht="16">
      <c r="A146" s="12"/>
      <c r="B146" s="893"/>
      <c r="C146" s="132" t="s">
        <v>1202</v>
      </c>
      <c r="D146" s="132"/>
      <c r="E146" s="90">
        <v>5</v>
      </c>
      <c r="F146" s="90"/>
      <c r="G146" s="337">
        <f t="shared" si="30"/>
        <v>0.31004366812227074</v>
      </c>
      <c r="H146" s="88" t="s">
        <v>1163</v>
      </c>
      <c r="I146" s="488"/>
      <c r="J146" s="80">
        <f t="shared" si="31"/>
        <v>1.0489512289413172E-2</v>
      </c>
      <c r="K146" s="80"/>
      <c r="L146" s="80">
        <f t="shared" si="32"/>
        <v>0.21494362987469928</v>
      </c>
      <c r="M146" s="80"/>
      <c r="N146" s="80">
        <f t="shared" si="33"/>
        <v>4.3566197383207196E-2</v>
      </c>
      <c r="O146" s="80"/>
      <c r="P146" s="80">
        <f t="shared" si="34"/>
        <v>0.21625938751378945</v>
      </c>
      <c r="Q146" s="80"/>
      <c r="R146" s="80">
        <f t="shared" si="35"/>
        <v>0.15368780201039117</v>
      </c>
      <c r="S146" s="80"/>
      <c r="T146" s="80">
        <f t="shared" si="36"/>
        <v>0.22419048217163842</v>
      </c>
      <c r="U146" s="12"/>
    </row>
    <row r="147" spans="1:21" ht="16">
      <c r="A147" s="12"/>
      <c r="B147" s="893"/>
      <c r="C147" s="132" t="s">
        <v>1034</v>
      </c>
      <c r="D147" s="132"/>
      <c r="E147" s="90">
        <v>10</v>
      </c>
      <c r="F147" s="90"/>
      <c r="G147" s="337">
        <f t="shared" si="30"/>
        <v>0.62008733624454149</v>
      </c>
      <c r="H147" s="88" t="s">
        <v>1164</v>
      </c>
      <c r="I147" s="488"/>
      <c r="J147" s="80">
        <f t="shared" si="31"/>
        <v>2.0979024578826343E-2</v>
      </c>
      <c r="K147" s="80"/>
      <c r="L147" s="80">
        <f t="shared" si="32"/>
        <v>0.42988725974939856</v>
      </c>
      <c r="M147" s="80"/>
      <c r="N147" s="80">
        <f t="shared" si="33"/>
        <v>8.7132394766414392E-2</v>
      </c>
      <c r="O147" s="80"/>
      <c r="P147" s="80">
        <f t="shared" si="34"/>
        <v>0.43251877502757891</v>
      </c>
      <c r="Q147" s="80"/>
      <c r="R147" s="80">
        <f t="shared" si="35"/>
        <v>0.30737560402078234</v>
      </c>
      <c r="S147" s="80"/>
      <c r="T147" s="80">
        <f t="shared" si="36"/>
        <v>0.44838096434327684</v>
      </c>
      <c r="U147" s="12"/>
    </row>
    <row r="148" spans="1:21" ht="16">
      <c r="A148" s="12"/>
      <c r="B148" s="893"/>
      <c r="C148" s="132" t="s">
        <v>1049</v>
      </c>
      <c r="D148" s="132"/>
      <c r="E148" s="90">
        <v>4.5</v>
      </c>
      <c r="F148" s="90"/>
      <c r="G148" s="337">
        <f t="shared" si="30"/>
        <v>0.27903930131004367</v>
      </c>
      <c r="H148" s="88" t="s">
        <v>1165</v>
      </c>
      <c r="I148" s="488"/>
      <c r="J148" s="80">
        <f t="shared" si="31"/>
        <v>9.4405610604718533E-3</v>
      </c>
      <c r="K148" s="80"/>
      <c r="L148" s="80">
        <f t="shared" si="32"/>
        <v>0.19344926688722935</v>
      </c>
      <c r="M148" s="80"/>
      <c r="N148" s="80">
        <f t="shared" si="33"/>
        <v>3.920957764488648E-2</v>
      </c>
      <c r="O148" s="80"/>
      <c r="P148" s="80">
        <f t="shared" si="34"/>
        <v>0.19463344876241051</v>
      </c>
      <c r="Q148" s="80"/>
      <c r="R148" s="80">
        <f t="shared" si="35"/>
        <v>0.13831902180935207</v>
      </c>
      <c r="S148" s="80"/>
      <c r="T148" s="80">
        <f t="shared" si="36"/>
        <v>0.20177143395447458</v>
      </c>
      <c r="U148" s="12"/>
    </row>
    <row r="149" spans="1:21" ht="16">
      <c r="A149" s="12"/>
      <c r="B149" s="893"/>
      <c r="C149" s="132" t="s">
        <v>1039</v>
      </c>
      <c r="D149" s="132"/>
      <c r="E149" s="90">
        <v>18</v>
      </c>
      <c r="F149" s="90"/>
      <c r="G149" s="337">
        <f t="shared" si="30"/>
        <v>1.1161572052401747</v>
      </c>
      <c r="H149" s="88" t="s">
        <v>1166</v>
      </c>
      <c r="I149" s="488"/>
      <c r="J149" s="80">
        <f t="shared" si="31"/>
        <v>3.7762244241887413E-2</v>
      </c>
      <c r="K149" s="80"/>
      <c r="L149" s="80">
        <f t="shared" si="32"/>
        <v>0.77379706754891742</v>
      </c>
      <c r="M149" s="80"/>
      <c r="N149" s="80">
        <f t="shared" si="33"/>
        <v>0.15683831057954592</v>
      </c>
      <c r="O149" s="80"/>
      <c r="P149" s="80">
        <f t="shared" si="34"/>
        <v>0.77853379504964204</v>
      </c>
      <c r="Q149" s="80"/>
      <c r="R149" s="80">
        <f t="shared" si="35"/>
        <v>0.55327608723740829</v>
      </c>
      <c r="S149" s="80"/>
      <c r="T149" s="80">
        <f t="shared" si="36"/>
        <v>0.80708573581789833</v>
      </c>
      <c r="U149" s="12"/>
    </row>
    <row r="150" spans="1:21" ht="16">
      <c r="A150" s="12"/>
      <c r="B150" s="893"/>
      <c r="C150" s="132" t="s">
        <v>1040</v>
      </c>
      <c r="D150" s="132"/>
      <c r="E150" s="90">
        <v>30</v>
      </c>
      <c r="F150" s="90"/>
      <c r="G150" s="337">
        <f t="shared" si="30"/>
        <v>1.8602620087336244</v>
      </c>
      <c r="H150" s="88" t="s">
        <v>1167</v>
      </c>
      <c r="I150" s="488"/>
      <c r="J150" s="80">
        <f t="shared" si="31"/>
        <v>6.2937073736479027E-2</v>
      </c>
      <c r="K150" s="80"/>
      <c r="L150" s="80">
        <f t="shared" si="32"/>
        <v>1.2896617792481957</v>
      </c>
      <c r="M150" s="80"/>
      <c r="N150" s="80">
        <f t="shared" si="33"/>
        <v>0.26139718429924319</v>
      </c>
      <c r="O150" s="80"/>
      <c r="P150" s="80">
        <f t="shared" si="34"/>
        <v>1.2975563250827367</v>
      </c>
      <c r="Q150" s="80"/>
      <c r="R150" s="80">
        <f t="shared" si="35"/>
        <v>0.92212681206234703</v>
      </c>
      <c r="S150" s="80"/>
      <c r="T150" s="80">
        <f t="shared" si="36"/>
        <v>1.3451428930298306</v>
      </c>
      <c r="U150" s="12"/>
    </row>
    <row r="151" spans="1:21" ht="16">
      <c r="A151" s="12"/>
      <c r="B151" s="893"/>
      <c r="C151" s="132" t="s">
        <v>1041</v>
      </c>
      <c r="D151" s="132"/>
      <c r="E151" s="90">
        <v>30</v>
      </c>
      <c r="F151" s="90"/>
      <c r="G151" s="337">
        <f t="shared" si="30"/>
        <v>1.8602620087336244</v>
      </c>
      <c r="H151" s="88" t="s">
        <v>1168</v>
      </c>
      <c r="I151" s="488"/>
      <c r="J151" s="80">
        <f t="shared" si="31"/>
        <v>6.2937073736479027E-2</v>
      </c>
      <c r="K151" s="80"/>
      <c r="L151" s="80">
        <f t="shared" si="32"/>
        <v>1.2896617792481957</v>
      </c>
      <c r="M151" s="80"/>
      <c r="N151" s="80">
        <f t="shared" si="33"/>
        <v>0.26139718429924319</v>
      </c>
      <c r="O151" s="80"/>
      <c r="P151" s="80">
        <f t="shared" si="34"/>
        <v>1.2975563250827367</v>
      </c>
      <c r="Q151" s="80"/>
      <c r="R151" s="80">
        <f t="shared" si="35"/>
        <v>0.92212681206234703</v>
      </c>
      <c r="S151" s="80"/>
      <c r="T151" s="80">
        <f t="shared" si="36"/>
        <v>1.3451428930298306</v>
      </c>
      <c r="U151" s="12"/>
    </row>
    <row r="152" spans="1:21" ht="16">
      <c r="A152" s="12"/>
      <c r="B152" s="893"/>
      <c r="C152" s="132" t="s">
        <v>1042</v>
      </c>
      <c r="D152" s="132"/>
      <c r="E152" s="90">
        <v>4.5</v>
      </c>
      <c r="F152" s="90"/>
      <c r="G152" s="337">
        <f t="shared" si="30"/>
        <v>0.27903930131004367</v>
      </c>
      <c r="H152" s="88" t="s">
        <v>1169</v>
      </c>
      <c r="I152" s="488"/>
      <c r="J152" s="80">
        <f t="shared" si="31"/>
        <v>9.4405610604718533E-3</v>
      </c>
      <c r="K152" s="80"/>
      <c r="L152" s="80">
        <f t="shared" si="32"/>
        <v>0.19344926688722935</v>
      </c>
      <c r="M152" s="80"/>
      <c r="N152" s="80">
        <f t="shared" si="33"/>
        <v>3.920957764488648E-2</v>
      </c>
      <c r="O152" s="80"/>
      <c r="P152" s="80">
        <f t="shared" si="34"/>
        <v>0.19463344876241051</v>
      </c>
      <c r="Q152" s="80"/>
      <c r="R152" s="80">
        <f t="shared" si="35"/>
        <v>0.13831902180935207</v>
      </c>
      <c r="S152" s="80"/>
      <c r="T152" s="80">
        <f t="shared" si="36"/>
        <v>0.20177143395447458</v>
      </c>
      <c r="U152" s="12"/>
    </row>
    <row r="153" spans="1:21" ht="16">
      <c r="A153" s="12"/>
      <c r="B153" s="893"/>
      <c r="C153" s="132" t="s">
        <v>1043</v>
      </c>
      <c r="D153" s="132"/>
      <c r="E153" s="90">
        <v>4.5</v>
      </c>
      <c r="F153" s="90"/>
      <c r="G153" s="337">
        <f t="shared" si="30"/>
        <v>0.27903930131004367</v>
      </c>
      <c r="H153" s="88" t="s">
        <v>1170</v>
      </c>
      <c r="I153" s="488"/>
      <c r="J153" s="80">
        <f t="shared" si="31"/>
        <v>9.4405610604718533E-3</v>
      </c>
      <c r="K153" s="80"/>
      <c r="L153" s="80">
        <f t="shared" si="32"/>
        <v>0.19344926688722935</v>
      </c>
      <c r="M153" s="80"/>
      <c r="N153" s="80">
        <f t="shared" si="33"/>
        <v>3.920957764488648E-2</v>
      </c>
      <c r="O153" s="80"/>
      <c r="P153" s="80">
        <f t="shared" si="34"/>
        <v>0.19463344876241051</v>
      </c>
      <c r="Q153" s="80"/>
      <c r="R153" s="80">
        <f t="shared" si="35"/>
        <v>0.13831902180935207</v>
      </c>
      <c r="S153" s="80"/>
      <c r="T153" s="80">
        <f t="shared" si="36"/>
        <v>0.20177143395447458</v>
      </c>
      <c r="U153" s="12"/>
    </row>
    <row r="154" spans="1:21" ht="16">
      <c r="A154" s="12"/>
      <c r="B154" s="893"/>
      <c r="C154" s="132" t="s">
        <v>1044</v>
      </c>
      <c r="D154" s="132"/>
      <c r="E154" s="90">
        <v>4.5</v>
      </c>
      <c r="F154" s="90"/>
      <c r="G154" s="337">
        <f t="shared" si="30"/>
        <v>0.27903930131004367</v>
      </c>
      <c r="H154" s="88" t="s">
        <v>1171</v>
      </c>
      <c r="I154" s="488"/>
      <c r="J154" s="80">
        <f t="shared" si="31"/>
        <v>9.4405610604718533E-3</v>
      </c>
      <c r="K154" s="80"/>
      <c r="L154" s="80">
        <f t="shared" si="32"/>
        <v>0.19344926688722935</v>
      </c>
      <c r="M154" s="80"/>
      <c r="N154" s="80">
        <f t="shared" si="33"/>
        <v>3.920957764488648E-2</v>
      </c>
      <c r="O154" s="80"/>
      <c r="P154" s="80">
        <f t="shared" si="34"/>
        <v>0.19463344876241051</v>
      </c>
      <c r="Q154" s="80"/>
      <c r="R154" s="80">
        <f t="shared" si="35"/>
        <v>0.13831902180935207</v>
      </c>
      <c r="S154" s="80"/>
      <c r="T154" s="80">
        <f t="shared" si="36"/>
        <v>0.20177143395447458</v>
      </c>
      <c r="U154" s="12"/>
    </row>
    <row r="155" spans="1:21" ht="16">
      <c r="A155" s="12"/>
      <c r="B155" s="893"/>
      <c r="C155" s="132" t="s">
        <v>1045</v>
      </c>
      <c r="D155" s="132"/>
      <c r="E155" s="90">
        <v>4.5</v>
      </c>
      <c r="F155" s="90"/>
      <c r="G155" s="337">
        <f t="shared" si="30"/>
        <v>0.27903930131004367</v>
      </c>
      <c r="H155" s="88" t="s">
        <v>1172</v>
      </c>
      <c r="I155" s="488"/>
      <c r="J155" s="80">
        <f t="shared" si="31"/>
        <v>9.4405610604718533E-3</v>
      </c>
      <c r="K155" s="80"/>
      <c r="L155" s="80">
        <f t="shared" si="32"/>
        <v>0.19344926688722935</v>
      </c>
      <c r="M155" s="80"/>
      <c r="N155" s="80">
        <f t="shared" si="33"/>
        <v>3.920957764488648E-2</v>
      </c>
      <c r="O155" s="80"/>
      <c r="P155" s="80">
        <f t="shared" si="34"/>
        <v>0.19463344876241051</v>
      </c>
      <c r="Q155" s="80"/>
      <c r="R155" s="80">
        <f t="shared" si="35"/>
        <v>0.13831902180935207</v>
      </c>
      <c r="S155" s="80"/>
      <c r="T155" s="80">
        <f t="shared" si="36"/>
        <v>0.20177143395447458</v>
      </c>
      <c r="U155" s="12"/>
    </row>
    <row r="156" spans="1:21" ht="16">
      <c r="A156" s="12"/>
      <c r="B156" s="893"/>
      <c r="C156" s="132" t="s">
        <v>1046</v>
      </c>
      <c r="D156" s="132"/>
      <c r="E156" s="90">
        <v>4.5</v>
      </c>
      <c r="F156" s="90"/>
      <c r="G156" s="337">
        <f t="shared" si="30"/>
        <v>0.27903930131004367</v>
      </c>
      <c r="H156" s="88" t="s">
        <v>1173</v>
      </c>
      <c r="I156" s="488"/>
      <c r="J156" s="80">
        <f t="shared" si="31"/>
        <v>9.4405610604718533E-3</v>
      </c>
      <c r="K156" s="80"/>
      <c r="L156" s="80">
        <f t="shared" si="32"/>
        <v>0.19344926688722935</v>
      </c>
      <c r="M156" s="80"/>
      <c r="N156" s="80">
        <f t="shared" si="33"/>
        <v>3.920957764488648E-2</v>
      </c>
      <c r="O156" s="80"/>
      <c r="P156" s="80">
        <f t="shared" si="34"/>
        <v>0.19463344876241051</v>
      </c>
      <c r="Q156" s="80"/>
      <c r="R156" s="80">
        <f t="shared" si="35"/>
        <v>0.13831902180935207</v>
      </c>
      <c r="S156" s="80"/>
      <c r="T156" s="80">
        <f t="shared" si="36"/>
        <v>0.20177143395447458</v>
      </c>
      <c r="U156" s="12"/>
    </row>
    <row r="157" spans="1:21" ht="16">
      <c r="A157" s="134"/>
      <c r="B157" s="893"/>
      <c r="C157" s="132" t="s">
        <v>1047</v>
      </c>
      <c r="D157" s="132"/>
      <c r="E157" s="90">
        <v>4.5</v>
      </c>
      <c r="F157" s="90"/>
      <c r="G157" s="337">
        <f t="shared" si="30"/>
        <v>0.27903930131004367</v>
      </c>
      <c r="H157" s="88" t="s">
        <v>1174</v>
      </c>
      <c r="I157" s="488"/>
      <c r="J157" s="80">
        <f t="shared" si="31"/>
        <v>9.4405610604718533E-3</v>
      </c>
      <c r="K157" s="80"/>
      <c r="L157" s="80">
        <f t="shared" si="32"/>
        <v>0.19344926688722935</v>
      </c>
      <c r="M157" s="80"/>
      <c r="N157" s="80">
        <f t="shared" si="33"/>
        <v>3.920957764488648E-2</v>
      </c>
      <c r="O157" s="80"/>
      <c r="P157" s="80">
        <f t="shared" si="34"/>
        <v>0.19463344876241051</v>
      </c>
      <c r="Q157" s="80"/>
      <c r="R157" s="80">
        <f t="shared" si="35"/>
        <v>0.13831902180935207</v>
      </c>
      <c r="S157" s="80"/>
      <c r="T157" s="80">
        <f t="shared" si="36"/>
        <v>0.20177143395447458</v>
      </c>
      <c r="U157" s="12"/>
    </row>
    <row r="158" spans="1:21" s="135" customFormat="1" ht="16">
      <c r="A158" s="134"/>
      <c r="B158" s="894"/>
      <c r="C158" s="132" t="s">
        <v>1048</v>
      </c>
      <c r="D158" s="132"/>
      <c r="E158" s="90">
        <v>10</v>
      </c>
      <c r="F158" s="90"/>
      <c r="G158" s="337">
        <f t="shared" si="30"/>
        <v>0.62008733624454149</v>
      </c>
      <c r="H158" s="88" t="s">
        <v>1175</v>
      </c>
      <c r="I158" s="488"/>
      <c r="J158" s="80">
        <f t="shared" si="31"/>
        <v>2.0979024578826343E-2</v>
      </c>
      <c r="K158" s="80"/>
      <c r="L158" s="80">
        <f t="shared" si="32"/>
        <v>0.42988725974939856</v>
      </c>
      <c r="M158" s="80"/>
      <c r="N158" s="80">
        <f t="shared" si="33"/>
        <v>8.7132394766414392E-2</v>
      </c>
      <c r="O158" s="80"/>
      <c r="P158" s="80">
        <f t="shared" si="34"/>
        <v>0.43251877502757891</v>
      </c>
      <c r="Q158" s="80"/>
      <c r="R158" s="80">
        <f t="shared" si="35"/>
        <v>0.30737560402078234</v>
      </c>
      <c r="S158" s="80"/>
      <c r="T158" s="80">
        <f t="shared" si="36"/>
        <v>0.44838096434327684</v>
      </c>
      <c r="U158" s="134"/>
    </row>
    <row r="159" spans="1:21" s="135" customFormat="1">
      <c r="A159" s="134"/>
      <c r="B159" s="728" t="s">
        <v>1550</v>
      </c>
      <c r="C159" s="729"/>
      <c r="D159" s="729"/>
      <c r="E159" s="729"/>
      <c r="F159" s="729"/>
      <c r="G159" s="730"/>
      <c r="H159" s="161" t="s">
        <v>1551</v>
      </c>
      <c r="I159" s="161"/>
      <c r="J159" s="137">
        <f>SUM(J5:J158)</f>
        <v>8.748641072995694</v>
      </c>
      <c r="K159" s="137"/>
      <c r="L159" s="137">
        <f t="shared" ref="L159:T159" si="37">SUM(L5:L158)</f>
        <v>126.05529359372312</v>
      </c>
      <c r="M159" s="137"/>
      <c r="N159" s="137">
        <f t="shared" si="37"/>
        <v>31.786651734842167</v>
      </c>
      <c r="O159" s="137"/>
      <c r="P159" s="137">
        <f t="shared" si="37"/>
        <v>112.85235503687113</v>
      </c>
      <c r="Q159" s="137"/>
      <c r="R159" s="137">
        <f t="shared" si="37"/>
        <v>84.194568876314676</v>
      </c>
      <c r="S159" s="137"/>
      <c r="T159" s="137">
        <f t="shared" si="37"/>
        <v>132.2625741679436</v>
      </c>
      <c r="U159" s="134"/>
    </row>
    <row r="160" spans="1:21" s="135" customFormat="1">
      <c r="A160" s="134"/>
      <c r="B160" s="731"/>
      <c r="C160" s="732"/>
      <c r="D160" s="732"/>
      <c r="E160" s="732"/>
      <c r="F160" s="732"/>
      <c r="G160" s="733"/>
      <c r="H160" s="161" t="s">
        <v>1552</v>
      </c>
      <c r="I160" s="161"/>
      <c r="J160" s="137">
        <f>SUM($G$5:$G$158)</f>
        <v>177.4999999999998</v>
      </c>
      <c r="K160" s="137"/>
      <c r="L160" s="137">
        <f t="shared" ref="L160:T160" si="38">SUM($G$5:$G$158)</f>
        <v>177.4999999999998</v>
      </c>
      <c r="M160" s="137"/>
      <c r="N160" s="137">
        <f t="shared" si="38"/>
        <v>177.4999999999998</v>
      </c>
      <c r="O160" s="137"/>
      <c r="P160" s="137">
        <f t="shared" si="38"/>
        <v>177.4999999999998</v>
      </c>
      <c r="Q160" s="137"/>
      <c r="R160" s="137">
        <f t="shared" si="38"/>
        <v>177.4999999999998</v>
      </c>
      <c r="S160" s="137"/>
      <c r="T160" s="137">
        <f t="shared" si="38"/>
        <v>177.4999999999998</v>
      </c>
      <c r="U160" s="134"/>
    </row>
    <row r="161" spans="1:21" s="135" customFormat="1">
      <c r="A161" s="134"/>
      <c r="B161" s="734"/>
      <c r="C161" s="735"/>
      <c r="D161" s="735"/>
      <c r="E161" s="735"/>
      <c r="F161" s="735"/>
      <c r="G161" s="749"/>
      <c r="H161" s="161" t="s">
        <v>1553</v>
      </c>
      <c r="I161" s="161"/>
      <c r="J161" s="137">
        <f>J159/J160</f>
        <v>4.9288118721102558E-2</v>
      </c>
      <c r="K161" s="137"/>
      <c r="L161" s="137">
        <f t="shared" ref="L161:T161" si="39">L159/L160</f>
        <v>0.71017066813365215</v>
      </c>
      <c r="M161" s="137"/>
      <c r="N161" s="137">
        <f t="shared" si="39"/>
        <v>0.17907972808361805</v>
      </c>
      <c r="O161" s="137"/>
      <c r="P161" s="137">
        <f t="shared" si="39"/>
        <v>0.63578791570068316</v>
      </c>
      <c r="Q161" s="137"/>
      <c r="R161" s="137">
        <f t="shared" si="39"/>
        <v>0.47433559930318181</v>
      </c>
      <c r="S161" s="137"/>
      <c r="T161" s="137">
        <f t="shared" si="39"/>
        <v>0.74514126291799299</v>
      </c>
      <c r="U161" s="134"/>
    </row>
    <row r="162" spans="1:21" s="135" customFormat="1">
      <c r="A162" s="134"/>
      <c r="B162" s="872" t="s">
        <v>1867</v>
      </c>
      <c r="C162" s="873"/>
      <c r="D162" s="873"/>
      <c r="E162" s="873"/>
      <c r="F162" s="873"/>
      <c r="G162" s="873"/>
      <c r="H162" s="873"/>
      <c r="I162" s="873"/>
      <c r="J162" s="873"/>
      <c r="K162" s="873"/>
      <c r="L162" s="873"/>
      <c r="M162" s="873"/>
      <c r="N162" s="873"/>
      <c r="O162" s="873"/>
      <c r="P162" s="873"/>
      <c r="Q162" s="873"/>
      <c r="R162" s="873"/>
      <c r="S162" s="873"/>
      <c r="T162" s="874"/>
      <c r="U162" s="134"/>
    </row>
    <row r="163" spans="1:21" s="135" customFormat="1">
      <c r="A163" s="134"/>
      <c r="B163" s="875" t="s">
        <v>1868</v>
      </c>
      <c r="C163" s="876"/>
      <c r="D163" s="876"/>
      <c r="E163" s="876"/>
      <c r="F163" s="876"/>
      <c r="G163" s="876"/>
      <c r="H163" s="876"/>
      <c r="I163" s="876"/>
      <c r="J163" s="876"/>
      <c r="K163" s="876"/>
      <c r="L163" s="876"/>
      <c r="M163" s="876"/>
      <c r="N163" s="876"/>
      <c r="O163" s="876"/>
      <c r="P163" s="876"/>
      <c r="Q163" s="876"/>
      <c r="R163" s="876"/>
      <c r="S163" s="876"/>
      <c r="T163" s="877"/>
      <c r="U163" s="134"/>
    </row>
    <row r="164" spans="1:21" s="135" customFormat="1" ht="15" customHeight="1">
      <c r="A164" s="134"/>
      <c r="B164" s="875" t="s">
        <v>1869</v>
      </c>
      <c r="C164" s="876"/>
      <c r="D164" s="876"/>
      <c r="E164" s="876"/>
      <c r="F164" s="876"/>
      <c r="G164" s="876"/>
      <c r="H164" s="876"/>
      <c r="I164" s="876"/>
      <c r="J164" s="876"/>
      <c r="K164" s="876"/>
      <c r="L164" s="876"/>
      <c r="M164" s="876"/>
      <c r="N164" s="876"/>
      <c r="O164" s="876"/>
      <c r="P164" s="876"/>
      <c r="Q164" s="876"/>
      <c r="R164" s="876"/>
      <c r="S164" s="876"/>
      <c r="T164" s="877"/>
      <c r="U164" s="134"/>
    </row>
    <row r="165" spans="1:21" s="135" customFormat="1">
      <c r="A165" s="134"/>
      <c r="B165" s="878" t="s">
        <v>1870</v>
      </c>
      <c r="C165" s="879"/>
      <c r="D165" s="879"/>
      <c r="E165" s="879"/>
      <c r="F165" s="879"/>
      <c r="G165" s="879"/>
      <c r="H165" s="879"/>
      <c r="I165" s="879"/>
      <c r="J165" s="879"/>
      <c r="K165" s="879"/>
      <c r="L165" s="879"/>
      <c r="M165" s="879"/>
      <c r="N165" s="879"/>
      <c r="O165" s="879"/>
      <c r="P165" s="879"/>
      <c r="Q165" s="879"/>
      <c r="R165" s="879"/>
      <c r="S165" s="879"/>
      <c r="T165" s="880"/>
      <c r="U165" s="134"/>
    </row>
    <row r="166" spans="1:21" ht="14" customHeight="1">
      <c r="A166" s="134"/>
      <c r="B166" s="12"/>
      <c r="C166" s="131"/>
      <c r="D166" s="131"/>
      <c r="E166" s="12"/>
      <c r="F166" s="12"/>
      <c r="G166" s="12"/>
      <c r="H166" s="33"/>
      <c r="I166" s="33"/>
      <c r="J166" s="12"/>
      <c r="K166" s="12"/>
      <c r="L166" s="12"/>
      <c r="M166" s="12"/>
      <c r="N166" s="12"/>
      <c r="O166" s="12"/>
      <c r="P166" s="12"/>
      <c r="Q166" s="12"/>
      <c r="R166" s="12"/>
      <c r="S166" s="12"/>
      <c r="T166" s="12"/>
      <c r="U166" s="12"/>
    </row>
    <row r="167" spans="1:21">
      <c r="A167" s="12"/>
      <c r="B167" s="12"/>
      <c r="C167" s="131"/>
      <c r="D167" s="131"/>
      <c r="E167" s="12"/>
      <c r="F167" s="12"/>
      <c r="G167" s="12"/>
      <c r="H167" s="33"/>
      <c r="I167" s="33"/>
      <c r="J167" s="12"/>
      <c r="K167" s="12"/>
      <c r="L167" s="12"/>
      <c r="M167" s="12"/>
      <c r="N167" s="12"/>
      <c r="O167" s="12"/>
      <c r="P167" s="12"/>
      <c r="Q167" s="12"/>
      <c r="R167" s="12"/>
      <c r="S167" s="12"/>
      <c r="T167" s="12"/>
      <c r="U167" s="12"/>
    </row>
    <row r="168" spans="1:21">
      <c r="A168" s="12"/>
      <c r="B168" s="12"/>
      <c r="C168" s="131"/>
      <c r="D168" s="131"/>
      <c r="E168" s="12"/>
      <c r="F168" s="12"/>
      <c r="G168" s="12"/>
      <c r="H168" s="33"/>
      <c r="I168" s="33"/>
      <c r="J168" s="12"/>
      <c r="K168" s="12"/>
      <c r="L168" s="12"/>
      <c r="M168" s="12"/>
      <c r="N168" s="12"/>
      <c r="O168" s="12"/>
      <c r="P168" s="12"/>
      <c r="Q168" s="12"/>
      <c r="R168" s="12"/>
      <c r="S168" s="12"/>
      <c r="T168" s="12"/>
      <c r="U168" s="12"/>
    </row>
  </sheetData>
  <mergeCells count="21">
    <mergeCell ref="B162:T162"/>
    <mergeCell ref="B163:T163"/>
    <mergeCell ref="B164:T164"/>
    <mergeCell ref="B165:T165"/>
    <mergeCell ref="H14:H16"/>
    <mergeCell ref="J14:T16"/>
    <mergeCell ref="G14:G16"/>
    <mergeCell ref="B159:G161"/>
    <mergeCell ref="B136:B158"/>
    <mergeCell ref="G3:G4"/>
    <mergeCell ref="B5:B13"/>
    <mergeCell ref="B38:B63"/>
    <mergeCell ref="B97:B135"/>
    <mergeCell ref="B17:B37"/>
    <mergeCell ref="B64:B96"/>
    <mergeCell ref="B14:B16"/>
    <mergeCell ref="E3:E4"/>
    <mergeCell ref="B3:B4"/>
    <mergeCell ref="C3:C4"/>
    <mergeCell ref="C14:E16"/>
    <mergeCell ref="E5:E13"/>
  </mergeCells>
  <phoneticPr fontId="30" type="noConversion"/>
  <pageMargins left="0.75" right="0.75" top="1" bottom="1" header="0.5" footer="0.5"/>
  <pageSetup orientation="portrait" horizontalDpi="4294967292" verticalDpi="4294967292"/>
  <ignoredErrors>
    <ignoredError sqref="P11" formula="1"/>
  </ignoredErrors>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7"/>
  <sheetViews>
    <sheetView workbookViewId="0">
      <selection activeCell="G5" sqref="G5"/>
    </sheetView>
  </sheetViews>
  <sheetFormatPr baseColWidth="10" defaultColWidth="8.83203125" defaultRowHeight="15"/>
  <cols>
    <col min="1" max="1" width="6.33203125" customWidth="1"/>
    <col min="2" max="2" width="14.33203125" customWidth="1"/>
    <col min="3" max="3" width="69.5" customWidth="1"/>
    <col min="4" max="4" width="6.5" customWidth="1"/>
    <col min="5" max="6" width="6.83203125" style="66" customWidth="1"/>
    <col min="7" max="8" width="6.5" style="66" customWidth="1"/>
    <col min="9" max="10" width="6.6640625" style="66" customWidth="1"/>
    <col min="11" max="12" width="6.83203125" style="66" customWidth="1"/>
    <col min="13" max="14" width="6.6640625" style="66" customWidth="1"/>
    <col min="15" max="15" width="6.5" style="66" customWidth="1"/>
    <col min="16" max="16" width="7.33203125" customWidth="1"/>
  </cols>
  <sheetData>
    <row r="1" spans="1:16" ht="53.25" customHeight="1">
      <c r="A1" s="12"/>
      <c r="B1" s="12"/>
      <c r="C1" s="33"/>
      <c r="D1" s="33"/>
      <c r="E1" s="33"/>
      <c r="F1" s="33"/>
      <c r="G1" s="33"/>
      <c r="H1" s="33"/>
      <c r="I1" s="33"/>
      <c r="J1" s="33"/>
      <c r="K1" s="33"/>
      <c r="L1" s="33"/>
      <c r="M1" s="33"/>
      <c r="N1" s="33"/>
      <c r="O1" s="33"/>
      <c r="P1" s="12"/>
    </row>
    <row r="2" spans="1:16" ht="88">
      <c r="A2" s="33"/>
      <c r="B2" s="259" t="s">
        <v>29</v>
      </c>
      <c r="C2" s="259" t="s">
        <v>489</v>
      </c>
      <c r="D2" s="212" t="s">
        <v>1964</v>
      </c>
      <c r="E2" s="212" t="s">
        <v>1949</v>
      </c>
      <c r="F2" s="192" t="s">
        <v>1960</v>
      </c>
      <c r="G2" s="192" t="s">
        <v>1926</v>
      </c>
      <c r="H2" s="190" t="s">
        <v>1961</v>
      </c>
      <c r="I2" s="190" t="s">
        <v>1927</v>
      </c>
      <c r="J2" s="193" t="s">
        <v>1962</v>
      </c>
      <c r="K2" s="193" t="s">
        <v>1928</v>
      </c>
      <c r="L2" s="191" t="s">
        <v>1963</v>
      </c>
      <c r="M2" s="191" t="s">
        <v>1929</v>
      </c>
      <c r="N2" s="189" t="s">
        <v>1957</v>
      </c>
      <c r="O2" s="189" t="s">
        <v>1930</v>
      </c>
      <c r="P2" s="33"/>
    </row>
    <row r="3" spans="1:16">
      <c r="A3" s="33"/>
      <c r="B3" s="722" t="s">
        <v>601</v>
      </c>
      <c r="C3" s="188" t="s">
        <v>1235</v>
      </c>
      <c r="D3" s="188"/>
      <c r="E3" s="177" t="s">
        <v>864</v>
      </c>
      <c r="F3" s="177"/>
      <c r="G3" s="195" t="s">
        <v>1527</v>
      </c>
      <c r="H3" s="195"/>
      <c r="I3" s="177" t="s">
        <v>1241</v>
      </c>
      <c r="J3" s="177" t="s">
        <v>1371</v>
      </c>
      <c r="K3" s="225" t="s">
        <v>1638</v>
      </c>
      <c r="L3" s="225" t="s">
        <v>1334</v>
      </c>
      <c r="M3" s="177" t="s">
        <v>1247</v>
      </c>
      <c r="N3" s="177" t="s">
        <v>1371</v>
      </c>
      <c r="O3" s="177" t="s">
        <v>1242</v>
      </c>
      <c r="P3" s="33" t="s">
        <v>1371</v>
      </c>
    </row>
    <row r="4" spans="1:16">
      <c r="A4" s="33"/>
      <c r="B4" s="723"/>
      <c r="C4" s="188" t="s">
        <v>1236</v>
      </c>
      <c r="D4" s="188"/>
      <c r="E4" s="177" t="s">
        <v>1529</v>
      </c>
      <c r="F4" s="177"/>
      <c r="G4" s="195" t="s">
        <v>2368</v>
      </c>
      <c r="H4" s="195"/>
      <c r="I4" s="177" t="s">
        <v>1364</v>
      </c>
      <c r="J4" s="177" t="s">
        <v>1371</v>
      </c>
      <c r="K4" s="195" t="s">
        <v>1528</v>
      </c>
      <c r="L4" s="195" t="s">
        <v>1371</v>
      </c>
      <c r="M4" s="177" t="s">
        <v>1366</v>
      </c>
      <c r="N4" s="177" t="s">
        <v>1371</v>
      </c>
      <c r="O4" s="177" t="s">
        <v>1240</v>
      </c>
      <c r="P4" s="33" t="s">
        <v>1371</v>
      </c>
    </row>
    <row r="5" spans="1:16">
      <c r="A5" s="33"/>
      <c r="B5" s="723"/>
      <c r="C5" s="188" t="s">
        <v>1237</v>
      </c>
      <c r="D5" s="188"/>
      <c r="E5" s="177" t="s">
        <v>864</v>
      </c>
      <c r="F5" s="177"/>
      <c r="G5" s="225" t="s">
        <v>2358</v>
      </c>
      <c r="H5" s="225"/>
      <c r="I5" s="177" t="s">
        <v>1262</v>
      </c>
      <c r="J5" s="177" t="s">
        <v>1371</v>
      </c>
      <c r="K5" s="195" t="s">
        <v>1530</v>
      </c>
      <c r="L5" s="195" t="s">
        <v>1371</v>
      </c>
      <c r="M5" s="177" t="s">
        <v>1264</v>
      </c>
      <c r="N5" s="177" t="s">
        <v>1371</v>
      </c>
      <c r="O5" s="177" t="s">
        <v>1250</v>
      </c>
      <c r="P5" s="33" t="s">
        <v>1371</v>
      </c>
    </row>
    <row r="6" spans="1:16">
      <c r="A6" s="33"/>
      <c r="B6" s="723"/>
      <c r="C6" s="188" t="s">
        <v>1238</v>
      </c>
      <c r="D6" s="188"/>
      <c r="E6" s="177" t="s">
        <v>864</v>
      </c>
      <c r="F6" s="177"/>
      <c r="G6" s="225" t="s">
        <v>1915</v>
      </c>
      <c r="H6" s="225"/>
      <c r="I6" s="177" t="s">
        <v>1255</v>
      </c>
      <c r="J6" s="177" t="s">
        <v>1371</v>
      </c>
      <c r="K6" s="195" t="s">
        <v>1531</v>
      </c>
      <c r="L6" s="195" t="s">
        <v>1371</v>
      </c>
      <c r="M6" s="177" t="s">
        <v>1260</v>
      </c>
      <c r="N6" s="177" t="s">
        <v>1371</v>
      </c>
      <c r="O6" s="177" t="s">
        <v>1596</v>
      </c>
      <c r="P6" s="33" t="s">
        <v>1371</v>
      </c>
    </row>
    <row r="7" spans="1:16">
      <c r="A7" s="33"/>
      <c r="B7" s="723"/>
      <c r="C7" s="188" t="s">
        <v>1239</v>
      </c>
      <c r="D7" s="188"/>
      <c r="E7" s="177" t="s">
        <v>864</v>
      </c>
      <c r="F7" s="177"/>
      <c r="G7" s="225" t="s">
        <v>2434</v>
      </c>
      <c r="H7" s="225"/>
      <c r="I7" s="177" t="s">
        <v>1361</v>
      </c>
      <c r="J7" s="177" t="s">
        <v>1371</v>
      </c>
      <c r="K7" s="195" t="s">
        <v>1532</v>
      </c>
      <c r="L7" s="195" t="s">
        <v>1371</v>
      </c>
      <c r="M7" s="177" t="s">
        <v>1369</v>
      </c>
      <c r="N7" s="177" t="s">
        <v>1371</v>
      </c>
      <c r="O7" s="177" t="s">
        <v>1595</v>
      </c>
      <c r="P7" s="33" t="s">
        <v>1371</v>
      </c>
    </row>
    <row r="8" spans="1:16" ht="14" customHeight="1">
      <c r="A8" s="12"/>
      <c r="B8" s="723"/>
      <c r="C8" s="155" t="s">
        <v>909</v>
      </c>
      <c r="D8" s="155"/>
      <c r="E8" s="197" t="s">
        <v>864</v>
      </c>
      <c r="F8" s="197"/>
      <c r="G8" s="197" t="s">
        <v>864</v>
      </c>
      <c r="H8" s="197"/>
      <c r="I8" s="155" t="s">
        <v>1249</v>
      </c>
      <c r="J8" s="155" t="s">
        <v>1371</v>
      </c>
      <c r="K8" s="197" t="s">
        <v>864</v>
      </c>
      <c r="L8" s="197" t="s">
        <v>1371</v>
      </c>
      <c r="M8" s="155" t="s">
        <v>1248</v>
      </c>
      <c r="N8" s="155" t="s">
        <v>1371</v>
      </c>
      <c r="O8" s="155" t="s">
        <v>1243</v>
      </c>
      <c r="P8" s="12" t="s">
        <v>1371</v>
      </c>
    </row>
    <row r="9" spans="1:16">
      <c r="A9" s="12"/>
      <c r="B9" s="723"/>
      <c r="C9" s="155" t="s">
        <v>910</v>
      </c>
      <c r="D9" s="155"/>
      <c r="E9" s="197" t="s">
        <v>864</v>
      </c>
      <c r="F9" s="197"/>
      <c r="G9" s="197" t="s">
        <v>864</v>
      </c>
      <c r="H9" s="197"/>
      <c r="I9" s="155" t="s">
        <v>1246</v>
      </c>
      <c r="J9" s="155" t="s">
        <v>1371</v>
      </c>
      <c r="K9" s="197" t="s">
        <v>864</v>
      </c>
      <c r="L9" s="197"/>
      <c r="M9" s="155" t="s">
        <v>1367</v>
      </c>
      <c r="N9" s="155" t="s">
        <v>1371</v>
      </c>
      <c r="O9" s="155" t="s">
        <v>1245</v>
      </c>
      <c r="P9" s="12" t="s">
        <v>1371</v>
      </c>
    </row>
    <row r="10" spans="1:16">
      <c r="A10" s="12"/>
      <c r="B10" s="723"/>
      <c r="C10" s="155" t="s">
        <v>911</v>
      </c>
      <c r="D10" s="155"/>
      <c r="E10" s="197" t="s">
        <v>864</v>
      </c>
      <c r="F10" s="197"/>
      <c r="G10" s="197" t="s">
        <v>864</v>
      </c>
      <c r="H10" s="197"/>
      <c r="I10" s="196" t="s">
        <v>1263</v>
      </c>
      <c r="J10" s="196" t="s">
        <v>1371</v>
      </c>
      <c r="K10" s="197" t="s">
        <v>864</v>
      </c>
      <c r="L10" s="197"/>
      <c r="M10" s="194" t="s">
        <v>1265</v>
      </c>
      <c r="N10" s="194" t="s">
        <v>1371</v>
      </c>
      <c r="O10" s="155" t="s">
        <v>1251</v>
      </c>
      <c r="P10" s="12" t="s">
        <v>1371</v>
      </c>
    </row>
    <row r="11" spans="1:16">
      <c r="A11" s="12"/>
      <c r="B11" s="723"/>
      <c r="C11" s="155" t="s">
        <v>602</v>
      </c>
      <c r="D11" s="155"/>
      <c r="E11" s="197" t="s">
        <v>864</v>
      </c>
      <c r="F11" s="197"/>
      <c r="G11" s="197" t="s">
        <v>864</v>
      </c>
      <c r="H11" s="197"/>
      <c r="I11" s="155" t="s">
        <v>1256</v>
      </c>
      <c r="J11" s="155" t="s">
        <v>1371</v>
      </c>
      <c r="K11" s="197" t="s">
        <v>864</v>
      </c>
      <c r="L11" s="197"/>
      <c r="M11" s="155" t="s">
        <v>1261</v>
      </c>
      <c r="N11" s="155" t="s">
        <v>1371</v>
      </c>
      <c r="O11" s="155" t="s">
        <v>1598</v>
      </c>
      <c r="P11" s="12" t="s">
        <v>1371</v>
      </c>
    </row>
    <row r="12" spans="1:16">
      <c r="A12" s="12"/>
      <c r="B12" s="723"/>
      <c r="C12" s="155" t="s">
        <v>603</v>
      </c>
      <c r="D12" s="155"/>
      <c r="E12" s="197" t="s">
        <v>864</v>
      </c>
      <c r="F12" s="197"/>
      <c r="G12" s="197" t="s">
        <v>864</v>
      </c>
      <c r="H12" s="197"/>
      <c r="I12" s="196" t="s">
        <v>1362</v>
      </c>
      <c r="J12" s="196" t="s">
        <v>1371</v>
      </c>
      <c r="K12" s="197" t="s">
        <v>864</v>
      </c>
      <c r="L12" s="197"/>
      <c r="M12" s="155" t="s">
        <v>1370</v>
      </c>
      <c r="N12" s="155" t="s">
        <v>1371</v>
      </c>
      <c r="O12" s="155" t="s">
        <v>1597</v>
      </c>
      <c r="P12" s="12" t="s">
        <v>1371</v>
      </c>
    </row>
    <row r="13" spans="1:16">
      <c r="A13" s="12"/>
      <c r="B13" s="723"/>
      <c r="C13" s="155" t="s">
        <v>604</v>
      </c>
      <c r="D13" s="155"/>
      <c r="E13" s="197" t="s">
        <v>864</v>
      </c>
      <c r="F13" s="197"/>
      <c r="G13" s="197" t="s">
        <v>864</v>
      </c>
      <c r="H13" s="197"/>
      <c r="I13" s="155" t="s">
        <v>1258</v>
      </c>
      <c r="J13" s="155" t="s">
        <v>1371</v>
      </c>
      <c r="K13" s="197" t="s">
        <v>864</v>
      </c>
      <c r="L13" s="197"/>
      <c r="M13" s="155" t="s">
        <v>1259</v>
      </c>
      <c r="N13" s="155" t="s">
        <v>1371</v>
      </c>
      <c r="O13" s="155" t="s">
        <v>1363</v>
      </c>
      <c r="P13" s="12" t="s">
        <v>1371</v>
      </c>
    </row>
    <row r="14" spans="1:16">
      <c r="A14" s="12"/>
      <c r="B14" s="723"/>
      <c r="C14" s="155" t="s">
        <v>605</v>
      </c>
      <c r="D14" s="155"/>
      <c r="E14" s="197" t="s">
        <v>864</v>
      </c>
      <c r="F14" s="197"/>
      <c r="G14" s="197" t="s">
        <v>864</v>
      </c>
      <c r="H14" s="197"/>
      <c r="I14" s="155" t="s">
        <v>1257</v>
      </c>
      <c r="J14" s="155" t="s">
        <v>1371</v>
      </c>
      <c r="K14" s="197" t="s">
        <v>864</v>
      </c>
      <c r="L14" s="197"/>
      <c r="M14" s="196" t="s">
        <v>1261</v>
      </c>
      <c r="N14" s="196" t="s">
        <v>1371</v>
      </c>
      <c r="O14" s="155" t="s">
        <v>1599</v>
      </c>
      <c r="P14" s="12" t="s">
        <v>1371</v>
      </c>
    </row>
    <row r="15" spans="1:16">
      <c r="A15" s="12"/>
      <c r="B15" s="723"/>
      <c r="C15" s="155" t="s">
        <v>606</v>
      </c>
      <c r="D15" s="155"/>
      <c r="E15" s="197" t="s">
        <v>864</v>
      </c>
      <c r="F15" s="197"/>
      <c r="G15" s="197" t="s">
        <v>864</v>
      </c>
      <c r="H15" s="197"/>
      <c r="I15" s="196" t="s">
        <v>1365</v>
      </c>
      <c r="J15" s="196" t="s">
        <v>1371</v>
      </c>
      <c r="K15" s="197" t="s">
        <v>864</v>
      </c>
      <c r="L15" s="197"/>
      <c r="M15" s="155" t="s">
        <v>1368</v>
      </c>
      <c r="N15" s="155" t="s">
        <v>1334</v>
      </c>
      <c r="O15" s="196" t="s">
        <v>1244</v>
      </c>
      <c r="P15" s="12" t="s">
        <v>1371</v>
      </c>
    </row>
    <row r="16" spans="1:16" ht="15" customHeight="1">
      <c r="A16" s="12"/>
      <c r="B16" s="724"/>
      <c r="C16" s="155" t="s">
        <v>607</v>
      </c>
      <c r="D16" s="155"/>
      <c r="E16" s="197" t="s">
        <v>864</v>
      </c>
      <c r="F16" s="197"/>
      <c r="G16" s="197" t="s">
        <v>864</v>
      </c>
      <c r="H16" s="197"/>
      <c r="I16" s="196" t="s">
        <v>1254</v>
      </c>
      <c r="J16" s="196" t="s">
        <v>1371</v>
      </c>
      <c r="K16" s="197" t="s">
        <v>864</v>
      </c>
      <c r="L16" s="197"/>
      <c r="M16" s="155" t="s">
        <v>1253</v>
      </c>
      <c r="N16" s="155" t="s">
        <v>1371</v>
      </c>
      <c r="O16" s="155" t="s">
        <v>1252</v>
      </c>
      <c r="P16" s="12" t="s">
        <v>1371</v>
      </c>
    </row>
    <row r="17" spans="1:16" ht="30.75" customHeight="1">
      <c r="A17" s="12"/>
      <c r="B17" s="12"/>
      <c r="C17" s="33"/>
      <c r="D17" s="33"/>
      <c r="E17" s="33"/>
      <c r="F17" s="33"/>
      <c r="G17" s="33"/>
      <c r="H17" s="33"/>
      <c r="I17" s="33"/>
      <c r="J17" s="33"/>
      <c r="K17" s="33"/>
      <c r="L17" s="33"/>
      <c r="M17" s="33"/>
      <c r="N17" s="33"/>
      <c r="O17" s="33"/>
      <c r="P17" s="12"/>
    </row>
  </sheetData>
  <mergeCells count="1">
    <mergeCell ref="B3:B16"/>
  </mergeCells>
  <phoneticPr fontId="30" type="noConversion"/>
  <hyperlinks>
    <hyperlink ref="I15" r:id="rId1" display="https://web.archive.org/save/http://english.peopledaily.com.cn/90786/index.html, " xr:uid="{00000000-0004-0000-0F00-000000000000}"/>
    <hyperlink ref="I16" r:id="rId2" location=".U3E6uvldVyI" xr:uid="{00000000-0004-0000-0F00-000001000000}"/>
    <hyperlink ref="M14" r:id="rId3" xr:uid="{00000000-0004-0000-0F00-000002000000}"/>
    <hyperlink ref="O15" r:id="rId4" display="http://topics.nytimes.com/top/reference/timestopics/organizations/d/defense_department/index.html, " xr:uid="{00000000-0004-0000-0F00-000003000000}"/>
  </hyperlinks>
  <pageMargins left="0.7" right="0.7" top="0.75" bottom="0.75" header="0.3" footer="0.3"/>
  <pageSetup orientation="portrait"/>
  <drawing r:id="rId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A6DFA-8145-B84C-A97C-6887318D00AF}">
  <dimension ref="A1:R40"/>
  <sheetViews>
    <sheetView topLeftCell="B2" workbookViewId="0">
      <pane xSplit="4" ySplit="1" topLeftCell="H14" activePane="bottomRight" state="frozen"/>
      <selection activeCell="B2" sqref="B2"/>
      <selection pane="topRight" activeCell="F2" sqref="F2"/>
      <selection pane="bottomLeft" activeCell="B3" sqref="B3"/>
      <selection pane="bottomRight" activeCell="J36" sqref="J36:P38"/>
    </sheetView>
  </sheetViews>
  <sheetFormatPr baseColWidth="10" defaultColWidth="8.83203125" defaultRowHeight="15"/>
  <cols>
    <col min="2" max="2" width="13.6640625" customWidth="1"/>
    <col min="3" max="3" width="6" customWidth="1"/>
    <col min="4" max="4" width="6.1640625" customWidth="1"/>
    <col min="5" max="5" width="66.1640625" customWidth="1"/>
    <col min="6" max="7" width="5.5" customWidth="1"/>
    <col min="8" max="17" width="7.1640625" customWidth="1"/>
    <col min="18" max="18" width="7.5" customWidth="1"/>
  </cols>
  <sheetData>
    <row r="1" spans="1:18" ht="51" customHeight="1">
      <c r="A1" s="715"/>
      <c r="B1" s="574"/>
      <c r="C1" s="1"/>
      <c r="D1" s="2"/>
      <c r="E1" s="3"/>
      <c r="F1" s="3"/>
      <c r="G1" s="3"/>
      <c r="H1" s="3"/>
      <c r="I1" s="3"/>
      <c r="J1" s="12"/>
      <c r="K1" s="12"/>
      <c r="L1" s="12"/>
      <c r="M1" s="12"/>
      <c r="N1" s="12"/>
      <c r="O1" s="12"/>
      <c r="P1" s="12"/>
      <c r="Q1" s="12"/>
      <c r="R1" s="3"/>
    </row>
    <row r="2" spans="1:18" ht="91.5" customHeight="1">
      <c r="A2" s="715"/>
      <c r="B2" s="290" t="s">
        <v>29</v>
      </c>
      <c r="C2" s="63" t="s">
        <v>1656</v>
      </c>
      <c r="D2" s="37" t="s">
        <v>1655</v>
      </c>
      <c r="E2" s="181" t="s">
        <v>489</v>
      </c>
      <c r="F2" s="227" t="s">
        <v>2518</v>
      </c>
      <c r="G2" s="227" t="s">
        <v>1964</v>
      </c>
      <c r="H2" s="329" t="s">
        <v>2519</v>
      </c>
      <c r="I2" s="329" t="s">
        <v>1960</v>
      </c>
      <c r="J2" s="108" t="s">
        <v>2520</v>
      </c>
      <c r="K2" s="108" t="s">
        <v>1961</v>
      </c>
      <c r="L2" s="228" t="s">
        <v>2521</v>
      </c>
      <c r="M2" s="228" t="s">
        <v>1962</v>
      </c>
      <c r="N2" s="109" t="s">
        <v>2523</v>
      </c>
      <c r="O2" s="109" t="s">
        <v>1963</v>
      </c>
      <c r="P2" s="110" t="s">
        <v>2522</v>
      </c>
      <c r="Q2" s="110" t="s">
        <v>1957</v>
      </c>
      <c r="R2" s="3"/>
    </row>
    <row r="3" spans="1:18" ht="15" customHeight="1">
      <c r="A3" s="715"/>
      <c r="B3" s="832" t="s">
        <v>2307</v>
      </c>
      <c r="C3" s="360">
        <v>1</v>
      </c>
      <c r="D3" s="358">
        <v>1</v>
      </c>
      <c r="E3" s="580" t="s">
        <v>2420</v>
      </c>
      <c r="F3" s="555">
        <v>0</v>
      </c>
      <c r="G3" s="555">
        <v>0</v>
      </c>
      <c r="H3" s="555">
        <v>1</v>
      </c>
      <c r="I3" s="555">
        <v>1</v>
      </c>
      <c r="J3" s="119">
        <v>1</v>
      </c>
      <c r="K3" s="119">
        <v>1</v>
      </c>
      <c r="L3" s="555">
        <v>1</v>
      </c>
      <c r="M3" s="555">
        <v>1</v>
      </c>
      <c r="N3" s="555">
        <v>1</v>
      </c>
      <c r="O3" s="555">
        <v>1</v>
      </c>
      <c r="P3" s="555">
        <v>1</v>
      </c>
      <c r="Q3" s="555">
        <v>1</v>
      </c>
      <c r="R3" s="3"/>
    </row>
    <row r="4" spans="1:18" ht="15" customHeight="1">
      <c r="A4" s="715"/>
      <c r="B4" s="833"/>
      <c r="C4" s="357">
        <v>2</v>
      </c>
      <c r="D4" s="358">
        <v>1</v>
      </c>
      <c r="E4" s="580" t="s">
        <v>2421</v>
      </c>
      <c r="F4" s="555">
        <v>0</v>
      </c>
      <c r="G4" s="555">
        <v>0</v>
      </c>
      <c r="H4" s="555">
        <v>0</v>
      </c>
      <c r="I4" s="555">
        <v>0</v>
      </c>
      <c r="J4" s="119">
        <v>0</v>
      </c>
      <c r="K4" s="119">
        <v>0</v>
      </c>
      <c r="L4" s="555">
        <v>1</v>
      </c>
      <c r="M4" s="555">
        <v>1</v>
      </c>
      <c r="N4" s="555">
        <v>0</v>
      </c>
      <c r="O4" s="555">
        <v>0</v>
      </c>
      <c r="P4" s="555">
        <v>1</v>
      </c>
      <c r="Q4" s="555">
        <v>1</v>
      </c>
      <c r="R4" s="3"/>
    </row>
    <row r="5" spans="1:18" ht="15" customHeight="1">
      <c r="A5" s="715"/>
      <c r="B5" s="833"/>
      <c r="C5" s="357">
        <v>3</v>
      </c>
      <c r="D5" s="358">
        <v>1</v>
      </c>
      <c r="E5" s="580" t="s">
        <v>2308</v>
      </c>
      <c r="F5" s="555">
        <v>0</v>
      </c>
      <c r="G5" s="555">
        <v>0</v>
      </c>
      <c r="H5" s="555">
        <v>0</v>
      </c>
      <c r="I5" s="555">
        <v>0</v>
      </c>
      <c r="J5" s="119">
        <v>0</v>
      </c>
      <c r="K5" s="119">
        <v>0</v>
      </c>
      <c r="L5" s="555">
        <v>0</v>
      </c>
      <c r="M5" s="555">
        <v>0</v>
      </c>
      <c r="N5" s="555">
        <v>0</v>
      </c>
      <c r="O5" s="555">
        <v>0</v>
      </c>
      <c r="P5" s="555">
        <v>1</v>
      </c>
      <c r="Q5" s="555">
        <v>1</v>
      </c>
      <c r="R5" s="3"/>
    </row>
    <row r="6" spans="1:18" ht="15" customHeight="1">
      <c r="A6" s="715"/>
      <c r="B6" s="833"/>
      <c r="C6" s="357">
        <v>4</v>
      </c>
      <c r="D6" s="358">
        <v>1</v>
      </c>
      <c r="E6" s="580" t="s">
        <v>2347</v>
      </c>
      <c r="F6" s="555">
        <v>0</v>
      </c>
      <c r="G6" s="555">
        <v>0</v>
      </c>
      <c r="H6" s="555">
        <v>1</v>
      </c>
      <c r="I6" s="555">
        <v>1</v>
      </c>
      <c r="J6" s="119">
        <v>0</v>
      </c>
      <c r="K6" s="119">
        <v>0</v>
      </c>
      <c r="L6" s="555">
        <v>1</v>
      </c>
      <c r="M6" s="555">
        <v>1</v>
      </c>
      <c r="N6" s="555">
        <v>1</v>
      </c>
      <c r="O6" s="555">
        <v>1</v>
      </c>
      <c r="P6" s="555">
        <v>1</v>
      </c>
      <c r="Q6" s="555">
        <v>1</v>
      </c>
      <c r="R6" s="3"/>
    </row>
    <row r="7" spans="1:18" ht="15" customHeight="1">
      <c r="A7" s="715"/>
      <c r="B7" s="833"/>
      <c r="C7" s="357">
        <v>5</v>
      </c>
      <c r="D7" s="358">
        <v>1</v>
      </c>
      <c r="E7" s="580" t="s">
        <v>2309</v>
      </c>
      <c r="F7" s="555">
        <v>0</v>
      </c>
      <c r="G7" s="555">
        <v>0</v>
      </c>
      <c r="H7" s="555">
        <v>0</v>
      </c>
      <c r="I7" s="555">
        <v>0</v>
      </c>
      <c r="J7" s="119">
        <v>0</v>
      </c>
      <c r="K7" s="119">
        <v>0</v>
      </c>
      <c r="L7" s="555">
        <v>0</v>
      </c>
      <c r="M7" s="555">
        <v>0</v>
      </c>
      <c r="N7" s="555">
        <v>0</v>
      </c>
      <c r="O7" s="555">
        <v>0</v>
      </c>
      <c r="P7" s="555">
        <v>1</v>
      </c>
      <c r="Q7" s="555">
        <v>1</v>
      </c>
      <c r="R7" s="3"/>
    </row>
    <row r="8" spans="1:18" ht="15" customHeight="1">
      <c r="A8" s="715"/>
      <c r="B8" s="833"/>
      <c r="C8" s="357">
        <v>6</v>
      </c>
      <c r="D8" s="358">
        <v>1</v>
      </c>
      <c r="E8" s="580" t="s">
        <v>2310</v>
      </c>
      <c r="F8" s="555">
        <v>0</v>
      </c>
      <c r="G8" s="555">
        <v>0</v>
      </c>
      <c r="H8" s="555">
        <v>0</v>
      </c>
      <c r="I8" s="555">
        <v>0</v>
      </c>
      <c r="J8" s="119">
        <v>1</v>
      </c>
      <c r="K8" s="119">
        <v>1</v>
      </c>
      <c r="L8" s="555">
        <v>1</v>
      </c>
      <c r="M8" s="555">
        <v>1</v>
      </c>
      <c r="N8" s="555">
        <v>1</v>
      </c>
      <c r="O8" s="555">
        <v>1</v>
      </c>
      <c r="P8" s="555">
        <v>1</v>
      </c>
      <c r="Q8" s="555">
        <v>1</v>
      </c>
      <c r="R8" s="3"/>
    </row>
    <row r="9" spans="1:18" ht="15" customHeight="1">
      <c r="A9" s="715"/>
      <c r="B9" s="833"/>
      <c r="C9" s="357">
        <v>7</v>
      </c>
      <c r="D9" s="358">
        <v>1</v>
      </c>
      <c r="E9" s="580" t="s">
        <v>2311</v>
      </c>
      <c r="F9" s="555">
        <v>0</v>
      </c>
      <c r="G9" s="555">
        <v>0</v>
      </c>
      <c r="H9" s="555">
        <v>1</v>
      </c>
      <c r="I9" s="555">
        <v>1</v>
      </c>
      <c r="J9" s="119">
        <v>1</v>
      </c>
      <c r="K9" s="119">
        <v>1</v>
      </c>
      <c r="L9" s="555">
        <v>1</v>
      </c>
      <c r="M9" s="555">
        <v>1</v>
      </c>
      <c r="N9" s="555">
        <v>1</v>
      </c>
      <c r="O9" s="555">
        <v>1</v>
      </c>
      <c r="P9" s="555">
        <v>1</v>
      </c>
      <c r="Q9" s="555">
        <v>1</v>
      </c>
      <c r="R9" s="3"/>
    </row>
    <row r="10" spans="1:18" ht="15" customHeight="1">
      <c r="A10" s="715"/>
      <c r="B10" s="833"/>
      <c r="C10" s="357">
        <v>8</v>
      </c>
      <c r="D10" s="582">
        <v>1</v>
      </c>
      <c r="E10" s="581" t="s">
        <v>2312</v>
      </c>
      <c r="F10" s="555">
        <v>0</v>
      </c>
      <c r="G10" s="555">
        <v>0</v>
      </c>
      <c r="H10" s="555">
        <v>1</v>
      </c>
      <c r="I10" s="555">
        <v>1</v>
      </c>
      <c r="J10" s="119">
        <v>1</v>
      </c>
      <c r="K10" s="119">
        <v>1</v>
      </c>
      <c r="L10" s="555">
        <v>1</v>
      </c>
      <c r="M10" s="555">
        <v>1</v>
      </c>
      <c r="N10" s="555">
        <v>1</v>
      </c>
      <c r="O10" s="555">
        <v>1</v>
      </c>
      <c r="P10" s="555">
        <v>1</v>
      </c>
      <c r="Q10" s="555">
        <v>1</v>
      </c>
      <c r="R10" s="3"/>
    </row>
    <row r="11" spans="1:18" ht="15" customHeight="1">
      <c r="A11" s="715"/>
      <c r="B11" s="833"/>
      <c r="C11" s="357">
        <v>9</v>
      </c>
      <c r="D11" s="582">
        <v>1</v>
      </c>
      <c r="E11" s="581" t="s">
        <v>2313</v>
      </c>
      <c r="F11" s="555">
        <v>0</v>
      </c>
      <c r="G11" s="555">
        <v>0</v>
      </c>
      <c r="H11" s="555">
        <v>1</v>
      </c>
      <c r="I11" s="555">
        <v>1</v>
      </c>
      <c r="J11" s="119">
        <v>1</v>
      </c>
      <c r="K11" s="119">
        <v>1</v>
      </c>
      <c r="L11" s="555">
        <v>1</v>
      </c>
      <c r="M11" s="555">
        <v>1</v>
      </c>
      <c r="N11" s="555">
        <v>1</v>
      </c>
      <c r="O11" s="555">
        <v>1</v>
      </c>
      <c r="P11" s="555">
        <v>1</v>
      </c>
      <c r="Q11" s="555">
        <v>1</v>
      </c>
      <c r="R11" s="3" t="s">
        <v>1371</v>
      </c>
    </row>
    <row r="12" spans="1:18" ht="15" customHeight="1">
      <c r="A12" s="715"/>
      <c r="B12" s="833"/>
      <c r="C12" s="357">
        <v>10</v>
      </c>
      <c r="D12" s="582">
        <v>1</v>
      </c>
      <c r="E12" s="581" t="s">
        <v>2314</v>
      </c>
      <c r="F12" s="555">
        <v>0</v>
      </c>
      <c r="G12" s="555">
        <v>0</v>
      </c>
      <c r="H12" s="555">
        <v>1</v>
      </c>
      <c r="I12" s="555">
        <v>1</v>
      </c>
      <c r="J12" s="119">
        <v>1</v>
      </c>
      <c r="K12" s="119">
        <v>1</v>
      </c>
      <c r="L12" s="555">
        <v>1</v>
      </c>
      <c r="M12" s="555">
        <v>1</v>
      </c>
      <c r="N12" s="555">
        <v>1</v>
      </c>
      <c r="O12" s="555">
        <v>1</v>
      </c>
      <c r="P12" s="555">
        <v>1</v>
      </c>
      <c r="Q12" s="555">
        <v>1</v>
      </c>
      <c r="R12" s="3"/>
    </row>
    <row r="13" spans="1:18" ht="15" customHeight="1">
      <c r="A13" s="715"/>
      <c r="B13" s="833"/>
      <c r="C13" s="357">
        <v>11</v>
      </c>
      <c r="D13" s="582">
        <v>1</v>
      </c>
      <c r="E13" s="581" t="s">
        <v>2315</v>
      </c>
      <c r="F13" s="555">
        <v>0</v>
      </c>
      <c r="G13" s="555">
        <v>0</v>
      </c>
      <c r="H13" s="555">
        <v>0</v>
      </c>
      <c r="I13" s="555">
        <v>0</v>
      </c>
      <c r="J13" s="119">
        <v>0</v>
      </c>
      <c r="K13" s="119">
        <v>0</v>
      </c>
      <c r="L13" s="555">
        <v>0</v>
      </c>
      <c r="M13" s="555">
        <v>0</v>
      </c>
      <c r="N13" s="555">
        <v>1</v>
      </c>
      <c r="O13" s="555">
        <v>1</v>
      </c>
      <c r="P13" s="555">
        <v>1</v>
      </c>
      <c r="Q13" s="555">
        <v>1</v>
      </c>
      <c r="R13" s="3" t="s">
        <v>1371</v>
      </c>
    </row>
    <row r="14" spans="1:18" ht="15" customHeight="1">
      <c r="A14" s="715"/>
      <c r="B14" s="833"/>
      <c r="C14" s="357">
        <v>12</v>
      </c>
      <c r="D14" s="582">
        <v>1</v>
      </c>
      <c r="E14" s="581" t="s">
        <v>2338</v>
      </c>
      <c r="F14" s="555">
        <v>0</v>
      </c>
      <c r="G14" s="555">
        <v>0</v>
      </c>
      <c r="H14" s="555">
        <v>0</v>
      </c>
      <c r="I14" s="555">
        <v>0</v>
      </c>
      <c r="J14" s="119">
        <v>0</v>
      </c>
      <c r="K14" s="119">
        <v>0</v>
      </c>
      <c r="L14" s="555">
        <v>0</v>
      </c>
      <c r="M14" s="555">
        <v>0</v>
      </c>
      <c r="N14" s="555">
        <v>0</v>
      </c>
      <c r="O14" s="555">
        <v>0</v>
      </c>
      <c r="P14" s="555">
        <v>1</v>
      </c>
      <c r="Q14" s="555">
        <v>1</v>
      </c>
      <c r="R14" s="3" t="s">
        <v>1371</v>
      </c>
    </row>
    <row r="15" spans="1:18" ht="15" customHeight="1">
      <c r="A15" s="715"/>
      <c r="B15" s="895" t="s">
        <v>2324</v>
      </c>
      <c r="C15" s="583">
        <v>13</v>
      </c>
      <c r="D15" s="584">
        <v>1</v>
      </c>
      <c r="E15" s="581" t="s">
        <v>2317</v>
      </c>
      <c r="F15" s="555">
        <v>0</v>
      </c>
      <c r="G15" s="555">
        <v>0</v>
      </c>
      <c r="H15" s="555">
        <v>1</v>
      </c>
      <c r="I15" s="555">
        <v>1</v>
      </c>
      <c r="J15" s="119">
        <v>1</v>
      </c>
      <c r="K15" s="119">
        <v>1</v>
      </c>
      <c r="L15" s="555">
        <v>1</v>
      </c>
      <c r="M15" s="555">
        <v>1</v>
      </c>
      <c r="N15" s="555">
        <v>1</v>
      </c>
      <c r="O15" s="555">
        <v>1</v>
      </c>
      <c r="P15" s="555">
        <v>1</v>
      </c>
      <c r="Q15" s="555">
        <v>1</v>
      </c>
      <c r="R15" s="3"/>
    </row>
    <row r="16" spans="1:18" ht="15" customHeight="1">
      <c r="A16" s="715"/>
      <c r="B16" s="896"/>
      <c r="C16" s="585">
        <v>14</v>
      </c>
      <c r="D16" s="586">
        <v>1</v>
      </c>
      <c r="E16" s="581" t="s">
        <v>2318</v>
      </c>
      <c r="F16" s="555">
        <v>0</v>
      </c>
      <c r="G16" s="555">
        <v>0</v>
      </c>
      <c r="H16" s="555">
        <v>1</v>
      </c>
      <c r="I16" s="555">
        <v>1</v>
      </c>
      <c r="J16" s="119">
        <v>0</v>
      </c>
      <c r="K16" s="119">
        <v>0</v>
      </c>
      <c r="L16" s="555">
        <v>0</v>
      </c>
      <c r="M16" s="555">
        <v>0</v>
      </c>
      <c r="N16" s="555">
        <v>0</v>
      </c>
      <c r="O16" s="555">
        <v>0</v>
      </c>
      <c r="P16" s="555">
        <v>1</v>
      </c>
      <c r="Q16" s="555">
        <v>1</v>
      </c>
      <c r="R16" s="3"/>
    </row>
    <row r="17" spans="1:18" ht="15" customHeight="1">
      <c r="A17" s="715"/>
      <c r="B17" s="896"/>
      <c r="C17" s="585">
        <v>15</v>
      </c>
      <c r="D17" s="586">
        <v>1</v>
      </c>
      <c r="E17" s="581" t="s">
        <v>2319</v>
      </c>
      <c r="F17" s="555">
        <v>0</v>
      </c>
      <c r="G17" s="555">
        <v>0</v>
      </c>
      <c r="H17" s="555">
        <v>1</v>
      </c>
      <c r="I17" s="555">
        <v>1</v>
      </c>
      <c r="J17" s="119">
        <v>1</v>
      </c>
      <c r="K17" s="119">
        <v>1</v>
      </c>
      <c r="L17" s="555">
        <v>1</v>
      </c>
      <c r="M17" s="555">
        <v>1</v>
      </c>
      <c r="N17" s="555">
        <v>0.5</v>
      </c>
      <c r="O17" s="555">
        <v>0.5</v>
      </c>
      <c r="P17" s="555">
        <v>1</v>
      </c>
      <c r="Q17" s="555">
        <v>1</v>
      </c>
      <c r="R17" s="3"/>
    </row>
    <row r="18" spans="1:18" ht="15" customHeight="1">
      <c r="A18" s="715"/>
      <c r="B18" s="896"/>
      <c r="C18" s="585">
        <v>16</v>
      </c>
      <c r="D18" s="586">
        <v>1</v>
      </c>
      <c r="E18" s="580" t="s">
        <v>2320</v>
      </c>
      <c r="F18" s="555">
        <v>0</v>
      </c>
      <c r="G18" s="555">
        <v>0</v>
      </c>
      <c r="H18" s="555">
        <v>1</v>
      </c>
      <c r="I18" s="555">
        <v>1</v>
      </c>
      <c r="J18" s="119">
        <v>1</v>
      </c>
      <c r="K18" s="119">
        <v>1</v>
      </c>
      <c r="L18" s="555">
        <v>1</v>
      </c>
      <c r="M18" s="555">
        <v>1</v>
      </c>
      <c r="N18" s="555">
        <v>1</v>
      </c>
      <c r="O18" s="555">
        <v>1</v>
      </c>
      <c r="P18" s="555">
        <v>1</v>
      </c>
      <c r="Q18" s="555">
        <v>1</v>
      </c>
      <c r="R18" s="3"/>
    </row>
    <row r="19" spans="1:18" ht="15" customHeight="1">
      <c r="A19" s="715"/>
      <c r="B19" s="896"/>
      <c r="C19" s="585">
        <v>17</v>
      </c>
      <c r="D19" s="586">
        <v>1</v>
      </c>
      <c r="E19" s="580" t="s">
        <v>2321</v>
      </c>
      <c r="F19" s="555">
        <v>0</v>
      </c>
      <c r="G19" s="555">
        <v>0</v>
      </c>
      <c r="H19" s="555">
        <v>1</v>
      </c>
      <c r="I19" s="555">
        <v>1</v>
      </c>
      <c r="J19" s="119">
        <v>0</v>
      </c>
      <c r="K19" s="119">
        <v>0</v>
      </c>
      <c r="L19" s="555">
        <v>1</v>
      </c>
      <c r="M19" s="555">
        <v>1</v>
      </c>
      <c r="N19" s="555">
        <v>1</v>
      </c>
      <c r="O19" s="555">
        <v>1</v>
      </c>
      <c r="P19" s="555">
        <v>1</v>
      </c>
      <c r="Q19" s="555">
        <v>1</v>
      </c>
      <c r="R19" s="3"/>
    </row>
    <row r="20" spans="1:18" ht="15" customHeight="1">
      <c r="A20" s="715"/>
      <c r="B20" s="896"/>
      <c r="C20" s="585">
        <v>18</v>
      </c>
      <c r="D20" s="586">
        <v>1</v>
      </c>
      <c r="E20" s="580" t="s">
        <v>2322</v>
      </c>
      <c r="F20" s="555">
        <v>0</v>
      </c>
      <c r="G20" s="555">
        <v>0</v>
      </c>
      <c r="H20" s="555">
        <v>0</v>
      </c>
      <c r="I20" s="555">
        <v>0</v>
      </c>
      <c r="J20" s="119">
        <v>0</v>
      </c>
      <c r="K20" s="119">
        <v>0</v>
      </c>
      <c r="L20" s="555">
        <v>0</v>
      </c>
      <c r="M20" s="555">
        <v>0</v>
      </c>
      <c r="N20" s="555">
        <v>0</v>
      </c>
      <c r="O20" s="555">
        <v>0</v>
      </c>
      <c r="P20" s="555">
        <v>0</v>
      </c>
      <c r="Q20" s="555">
        <v>0</v>
      </c>
      <c r="R20" s="3"/>
    </row>
    <row r="21" spans="1:18" ht="15" customHeight="1">
      <c r="A21" s="715"/>
      <c r="B21" s="896"/>
      <c r="C21" s="585">
        <v>19</v>
      </c>
      <c r="D21" s="586">
        <v>1</v>
      </c>
      <c r="E21" s="580" t="s">
        <v>2323</v>
      </c>
      <c r="F21" s="555">
        <v>0</v>
      </c>
      <c r="G21" s="555">
        <v>0</v>
      </c>
      <c r="H21" s="555">
        <v>1</v>
      </c>
      <c r="I21" s="555">
        <v>1</v>
      </c>
      <c r="J21" s="119">
        <v>1</v>
      </c>
      <c r="K21" s="119">
        <v>1</v>
      </c>
      <c r="L21" s="555">
        <v>1</v>
      </c>
      <c r="M21" s="555">
        <v>1</v>
      </c>
      <c r="N21" s="555">
        <v>1</v>
      </c>
      <c r="O21" s="555">
        <v>1</v>
      </c>
      <c r="P21" s="555">
        <v>1</v>
      </c>
      <c r="Q21" s="555">
        <v>1</v>
      </c>
      <c r="R21" s="3"/>
    </row>
    <row r="22" spans="1:18" ht="15" customHeight="1">
      <c r="A22" s="715"/>
      <c r="B22" s="896"/>
      <c r="C22" s="585">
        <v>20</v>
      </c>
      <c r="D22" s="586">
        <v>1</v>
      </c>
      <c r="E22" s="580" t="s">
        <v>2342</v>
      </c>
      <c r="F22" s="555">
        <v>0</v>
      </c>
      <c r="G22" s="555">
        <v>0</v>
      </c>
      <c r="H22" s="555">
        <v>0.5</v>
      </c>
      <c r="I22" s="555">
        <v>0.5</v>
      </c>
      <c r="J22" s="119">
        <v>1</v>
      </c>
      <c r="K22" s="119">
        <v>1</v>
      </c>
      <c r="L22" s="555">
        <v>0.5</v>
      </c>
      <c r="M22" s="555">
        <v>0.5</v>
      </c>
      <c r="N22" s="555">
        <v>0.5</v>
      </c>
      <c r="O22" s="555">
        <v>0.5</v>
      </c>
      <c r="P22" s="555">
        <v>1</v>
      </c>
      <c r="Q22" s="555">
        <v>1</v>
      </c>
      <c r="R22" s="3" t="s">
        <v>1371</v>
      </c>
    </row>
    <row r="23" spans="1:18" ht="15" customHeight="1">
      <c r="A23" s="715"/>
      <c r="B23" s="897"/>
      <c r="C23" s="587">
        <v>21</v>
      </c>
      <c r="D23" s="588">
        <v>1</v>
      </c>
      <c r="E23" s="580" t="s">
        <v>2344</v>
      </c>
      <c r="F23" s="555">
        <v>0</v>
      </c>
      <c r="G23" s="555">
        <v>0</v>
      </c>
      <c r="H23" s="555">
        <v>1</v>
      </c>
      <c r="I23" s="555">
        <v>1</v>
      </c>
      <c r="J23" s="119">
        <v>1</v>
      </c>
      <c r="K23" s="119">
        <v>1</v>
      </c>
      <c r="L23" s="555">
        <v>1</v>
      </c>
      <c r="M23" s="555">
        <v>1</v>
      </c>
      <c r="N23" s="555">
        <v>0</v>
      </c>
      <c r="O23" s="555">
        <v>0</v>
      </c>
      <c r="P23" s="555">
        <v>1</v>
      </c>
      <c r="Q23" s="555">
        <v>1</v>
      </c>
      <c r="R23" s="3"/>
    </row>
    <row r="24" spans="1:18" ht="15" customHeight="1">
      <c r="A24" s="715"/>
      <c r="B24" s="841" t="s">
        <v>2329</v>
      </c>
      <c r="C24" s="589">
        <v>14</v>
      </c>
      <c r="D24" s="590">
        <v>1</v>
      </c>
      <c r="E24" s="580" t="s">
        <v>2325</v>
      </c>
      <c r="F24" s="555">
        <v>0</v>
      </c>
      <c r="G24" s="555">
        <v>0</v>
      </c>
      <c r="H24" s="555">
        <v>1</v>
      </c>
      <c r="I24" s="555">
        <v>1</v>
      </c>
      <c r="J24" s="119">
        <v>1</v>
      </c>
      <c r="K24" s="119">
        <v>1</v>
      </c>
      <c r="L24" s="555">
        <v>1</v>
      </c>
      <c r="M24" s="555">
        <v>1</v>
      </c>
      <c r="N24" s="555">
        <v>0.5</v>
      </c>
      <c r="O24" s="555">
        <v>0.5</v>
      </c>
      <c r="P24" s="555">
        <v>1</v>
      </c>
      <c r="Q24" s="555">
        <v>1</v>
      </c>
      <c r="R24" s="3" t="s">
        <v>1371</v>
      </c>
    </row>
    <row r="25" spans="1:18" ht="15" customHeight="1">
      <c r="A25" s="715"/>
      <c r="B25" s="842"/>
      <c r="C25" s="589">
        <v>15</v>
      </c>
      <c r="D25" s="590">
        <v>1</v>
      </c>
      <c r="E25" s="580" t="s">
        <v>2326</v>
      </c>
      <c r="F25" s="555">
        <v>0</v>
      </c>
      <c r="G25" s="555">
        <v>0</v>
      </c>
      <c r="H25" s="555">
        <v>1</v>
      </c>
      <c r="I25" s="555">
        <v>1</v>
      </c>
      <c r="J25" s="119">
        <v>1</v>
      </c>
      <c r="K25" s="119">
        <v>1</v>
      </c>
      <c r="L25" s="555">
        <v>1</v>
      </c>
      <c r="M25" s="555">
        <v>1</v>
      </c>
      <c r="N25" s="555">
        <v>0</v>
      </c>
      <c r="O25" s="555">
        <v>0</v>
      </c>
      <c r="P25" s="555">
        <v>1</v>
      </c>
      <c r="Q25" s="555">
        <v>1</v>
      </c>
      <c r="R25" s="3" t="s">
        <v>1371</v>
      </c>
    </row>
    <row r="26" spans="1:18" ht="15" customHeight="1">
      <c r="A26" s="715"/>
      <c r="B26" s="842"/>
      <c r="C26" s="589">
        <v>16</v>
      </c>
      <c r="D26" s="590">
        <v>1</v>
      </c>
      <c r="E26" s="580" t="s">
        <v>2327</v>
      </c>
      <c r="F26" s="555">
        <v>0</v>
      </c>
      <c r="G26" s="555">
        <v>0</v>
      </c>
      <c r="H26" s="555">
        <v>0</v>
      </c>
      <c r="I26" s="555">
        <v>0</v>
      </c>
      <c r="J26" s="555">
        <v>0</v>
      </c>
      <c r="K26" s="555">
        <v>0</v>
      </c>
      <c r="L26" s="555">
        <v>0</v>
      </c>
      <c r="M26" s="555">
        <v>0</v>
      </c>
      <c r="N26" s="555">
        <v>0</v>
      </c>
      <c r="O26" s="555">
        <v>0</v>
      </c>
      <c r="P26" s="555">
        <v>1</v>
      </c>
      <c r="Q26" s="555">
        <v>0</v>
      </c>
      <c r="R26" s="3" t="s">
        <v>1371</v>
      </c>
    </row>
    <row r="27" spans="1:18" ht="15" customHeight="1">
      <c r="A27" s="715"/>
      <c r="B27" s="843"/>
      <c r="C27" s="589">
        <v>17</v>
      </c>
      <c r="D27" s="590">
        <v>1</v>
      </c>
      <c r="E27" s="580" t="s">
        <v>2328</v>
      </c>
      <c r="F27" s="555">
        <v>0</v>
      </c>
      <c r="G27" s="555">
        <v>0</v>
      </c>
      <c r="H27" s="555">
        <v>1</v>
      </c>
      <c r="I27" s="555">
        <v>1</v>
      </c>
      <c r="J27" s="119">
        <v>0</v>
      </c>
      <c r="K27" s="119">
        <v>0</v>
      </c>
      <c r="L27" s="555">
        <v>0</v>
      </c>
      <c r="M27" s="555">
        <v>0</v>
      </c>
      <c r="N27" s="555">
        <v>0</v>
      </c>
      <c r="O27" s="555">
        <v>0</v>
      </c>
      <c r="P27" s="555">
        <v>1</v>
      </c>
      <c r="Q27" s="555">
        <v>1</v>
      </c>
      <c r="R27" s="3" t="s">
        <v>1371</v>
      </c>
    </row>
    <row r="28" spans="1:18" ht="15" customHeight="1">
      <c r="A28" s="715"/>
      <c r="B28" s="575" t="s">
        <v>2331</v>
      </c>
      <c r="C28" s="591">
        <v>18</v>
      </c>
      <c r="D28" s="125" t="s">
        <v>2330</v>
      </c>
      <c r="E28" s="88" t="s">
        <v>2332</v>
      </c>
      <c r="F28" s="311">
        <f>100-85.82</f>
        <v>14.180000000000007</v>
      </c>
      <c r="G28" s="311">
        <f>100-88.71</f>
        <v>11.290000000000006</v>
      </c>
      <c r="H28" s="311">
        <f>100-28.86</f>
        <v>71.14</v>
      </c>
      <c r="I28" s="311">
        <f>100-28.64</f>
        <v>71.36</v>
      </c>
      <c r="J28" s="311">
        <f>100-78.48</f>
        <v>21.519999999999996</v>
      </c>
      <c r="K28" s="311">
        <f>100-78.29</f>
        <v>21.709999999999994</v>
      </c>
      <c r="L28" s="311">
        <f>100-23.7</f>
        <v>76.3</v>
      </c>
      <c r="M28" s="311">
        <f>100-23.51</f>
        <v>76.489999999999995</v>
      </c>
      <c r="N28" s="311">
        <f>100-48.92</f>
        <v>51.08</v>
      </c>
      <c r="O28" s="311">
        <f>100-49.96</f>
        <v>50.04</v>
      </c>
      <c r="P28" s="311">
        <f>100-23.85</f>
        <v>76.150000000000006</v>
      </c>
      <c r="Q28" s="311">
        <f>100-23.73</f>
        <v>76.27</v>
      </c>
      <c r="R28" s="3" t="s">
        <v>1371</v>
      </c>
    </row>
    <row r="29" spans="1:18" ht="15" customHeight="1">
      <c r="A29" s="715"/>
      <c r="B29" s="728" t="s">
        <v>1550</v>
      </c>
      <c r="C29" s="729"/>
      <c r="D29" s="730"/>
      <c r="E29" s="576" t="s">
        <v>1551</v>
      </c>
      <c r="F29" s="213">
        <f t="shared" ref="F29:P29" si="0">SUM(F3:F28)</f>
        <v>14.180000000000007</v>
      </c>
      <c r="G29" s="213">
        <f t="shared" ref="G29" si="1">SUM(G3:G28)</f>
        <v>11.290000000000006</v>
      </c>
      <c r="H29" s="99">
        <f t="shared" si="0"/>
        <v>87.64</v>
      </c>
      <c r="I29" s="99">
        <f t="shared" ref="I29" si="2">SUM(I3:I28)</f>
        <v>87.86</v>
      </c>
      <c r="J29" s="99">
        <f t="shared" si="0"/>
        <v>35.519999999999996</v>
      </c>
      <c r="K29" s="99">
        <f t="shared" ref="K29" si="3">SUM(K3:K28)</f>
        <v>35.709999999999994</v>
      </c>
      <c r="L29" s="99">
        <f t="shared" si="0"/>
        <v>92.8</v>
      </c>
      <c r="M29" s="99">
        <f t="shared" ref="M29" si="4">SUM(M3:M28)</f>
        <v>92.99</v>
      </c>
      <c r="N29" s="99">
        <f t="shared" si="0"/>
        <v>64.58</v>
      </c>
      <c r="O29" s="99">
        <f t="shared" ref="O29" si="5">SUM(O3:O28)</f>
        <v>63.54</v>
      </c>
      <c r="P29" s="99">
        <f t="shared" si="0"/>
        <v>100.15</v>
      </c>
      <c r="Q29" s="99">
        <f t="shared" ref="Q29" si="6">SUM(Q3:Q28)</f>
        <v>99.27</v>
      </c>
      <c r="R29" s="3"/>
    </row>
    <row r="30" spans="1:18" ht="15" customHeight="1">
      <c r="A30" s="715"/>
      <c r="B30" s="731"/>
      <c r="C30" s="732"/>
      <c r="D30" s="733"/>
      <c r="E30" s="576" t="s">
        <v>1552</v>
      </c>
      <c r="F30" s="213">
        <v>117</v>
      </c>
      <c r="G30" s="213">
        <v>117</v>
      </c>
      <c r="H30" s="213">
        <v>117</v>
      </c>
      <c r="I30" s="213">
        <v>117</v>
      </c>
      <c r="J30" s="213">
        <v>117</v>
      </c>
      <c r="K30" s="213">
        <v>117</v>
      </c>
      <c r="L30" s="213">
        <v>117</v>
      </c>
      <c r="M30" s="213">
        <v>117</v>
      </c>
      <c r="N30" s="213">
        <v>117</v>
      </c>
      <c r="O30" s="213">
        <v>117</v>
      </c>
      <c r="P30" s="213">
        <v>117</v>
      </c>
      <c r="Q30" s="213">
        <v>117</v>
      </c>
      <c r="R30" s="3"/>
    </row>
    <row r="31" spans="1:18" ht="15" customHeight="1">
      <c r="A31" s="715"/>
      <c r="B31" s="734"/>
      <c r="C31" s="735"/>
      <c r="D31" s="749"/>
      <c r="E31" s="576" t="s">
        <v>1553</v>
      </c>
      <c r="F31" s="163">
        <f t="shared" ref="F31:H31" si="7">F29/F30</f>
        <v>0.12119658119658125</v>
      </c>
      <c r="G31" s="163">
        <f t="shared" ref="G31" si="8">G29/G30</f>
        <v>9.6495726495726547E-2</v>
      </c>
      <c r="H31" s="163">
        <f t="shared" si="7"/>
        <v>0.74905982905982904</v>
      </c>
      <c r="I31" s="163">
        <f t="shared" ref="I31" si="9">I29/I30</f>
        <v>0.75094017094017096</v>
      </c>
      <c r="J31" s="163">
        <f>J29/J30</f>
        <v>0.30358974358974355</v>
      </c>
      <c r="K31" s="163">
        <f>K29/K30</f>
        <v>0.30521367521367515</v>
      </c>
      <c r="L31" s="163">
        <f t="shared" ref="L31" si="10">L29/L30</f>
        <v>0.79316239316239312</v>
      </c>
      <c r="M31" s="163">
        <f t="shared" ref="M31" si="11">M29/M30</f>
        <v>0.79478632478632472</v>
      </c>
      <c r="N31" s="163">
        <f t="shared" ref="N31:P31" si="12">N29/N30</f>
        <v>0.55196581196581196</v>
      </c>
      <c r="O31" s="163">
        <f t="shared" ref="O31" si="13">O29/O30</f>
        <v>0.54307692307692312</v>
      </c>
      <c r="P31" s="163">
        <f t="shared" si="12"/>
        <v>0.85598290598290605</v>
      </c>
      <c r="Q31" s="163">
        <f t="shared" ref="Q31" si="14">Q29/Q30</f>
        <v>0.84846153846153838</v>
      </c>
      <c r="R31" s="3"/>
    </row>
    <row r="32" spans="1:18" ht="15" customHeight="1">
      <c r="A32" s="715"/>
      <c r="B32" s="574"/>
      <c r="C32" s="325"/>
      <c r="D32" s="325"/>
      <c r="E32" s="325"/>
      <c r="F32" s="325"/>
      <c r="G32" s="325"/>
      <c r="H32" s="12"/>
      <c r="I32" s="12"/>
      <c r="J32" s="325"/>
      <c r="K32" s="325"/>
      <c r="L32" s="325"/>
      <c r="M32" s="325"/>
      <c r="N32" s="325"/>
      <c r="O32" s="325"/>
      <c r="P32" s="325"/>
      <c r="Q32" s="325"/>
      <c r="R32" s="3"/>
    </row>
    <row r="33" spans="1:18" ht="15" customHeight="1">
      <c r="A33" s="715"/>
      <c r="B33" s="574"/>
      <c r="C33" s="33"/>
      <c r="D33" s="33"/>
      <c r="E33" s="33"/>
      <c r="F33" s="33"/>
      <c r="G33" s="33"/>
      <c r="H33" s="12"/>
      <c r="I33" s="12"/>
      <c r="J33" s="33"/>
      <c r="K33" s="33"/>
      <c r="L33" s="33"/>
      <c r="M33" s="33"/>
      <c r="N33" s="33"/>
      <c r="O33" s="33"/>
      <c r="P33" s="33"/>
      <c r="Q33" s="33"/>
      <c r="R33" s="3"/>
    </row>
    <row r="34" spans="1:18" ht="15" customHeight="1">
      <c r="A34" s="715"/>
      <c r="B34" s="574"/>
      <c r="C34" s="33"/>
      <c r="D34" s="33"/>
      <c r="E34" s="33"/>
      <c r="F34" s="33"/>
      <c r="G34" s="33"/>
      <c r="H34" s="12"/>
      <c r="I34" s="12"/>
      <c r="J34" s="33"/>
      <c r="K34" s="33"/>
      <c r="L34" s="33"/>
      <c r="M34" s="33"/>
      <c r="N34" s="33"/>
      <c r="O34" s="33"/>
      <c r="P34" s="33"/>
      <c r="Q34" s="33"/>
      <c r="R34" s="3"/>
    </row>
    <row r="36" spans="1:18">
      <c r="K36" s="417" t="s">
        <v>2149</v>
      </c>
      <c r="L36" s="417" t="s">
        <v>2150</v>
      </c>
      <c r="M36" s="417" t="s">
        <v>2151</v>
      </c>
      <c r="N36" s="417" t="s">
        <v>2152</v>
      </c>
      <c r="O36" s="417" t="s">
        <v>2153</v>
      </c>
      <c r="P36" s="417" t="s">
        <v>2154</v>
      </c>
    </row>
    <row r="37" spans="1:18">
      <c r="J37">
        <v>2018</v>
      </c>
      <c r="K37" s="539">
        <f>G31</f>
        <v>9.6495726495726547E-2</v>
      </c>
      <c r="L37" s="649">
        <f>I31</f>
        <v>0.75094017094017096</v>
      </c>
      <c r="M37" s="649">
        <f>K31</f>
        <v>0.30521367521367515</v>
      </c>
      <c r="N37" s="650">
        <f>M31</f>
        <v>0.79478632478632472</v>
      </c>
      <c r="O37" s="539">
        <f>O31</f>
        <v>0.54307692307692312</v>
      </c>
      <c r="P37" s="539">
        <f>Q31</f>
        <v>0.84846153846153838</v>
      </c>
    </row>
    <row r="38" spans="1:18">
      <c r="J38">
        <v>2020</v>
      </c>
      <c r="K38" s="539">
        <f>F31</f>
        <v>0.12119658119658125</v>
      </c>
      <c r="L38" s="649">
        <f>H31</f>
        <v>0.74905982905982904</v>
      </c>
      <c r="M38" s="649">
        <f>J31</f>
        <v>0.30358974358974355</v>
      </c>
      <c r="N38" s="650">
        <f>L31</f>
        <v>0.79316239316239312</v>
      </c>
      <c r="O38" s="539">
        <f>N31</f>
        <v>0.55196581196581196</v>
      </c>
      <c r="P38" s="539">
        <f>P31</f>
        <v>0.85598290598290605</v>
      </c>
    </row>
    <row r="40" spans="1:18">
      <c r="K40" s="539"/>
    </row>
  </sheetData>
  <mergeCells count="5">
    <mergeCell ref="B15:B23"/>
    <mergeCell ref="B24:B27"/>
    <mergeCell ref="A1:A34"/>
    <mergeCell ref="B29:D31"/>
    <mergeCell ref="B3:B14"/>
  </mergeCells>
  <phoneticPr fontId="30" type="noConversion"/>
  <pageMargins left="0.7" right="0.7" top="0.75" bottom="0.75" header="0.3" footer="0.3"/>
  <pageSetup orientation="portrait"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F1AC-4671-7441-A187-C21162942EC1}">
  <dimension ref="A1:S31"/>
  <sheetViews>
    <sheetView topLeftCell="E1" workbookViewId="0">
      <selection activeCell="Q28" sqref="Q28"/>
    </sheetView>
  </sheetViews>
  <sheetFormatPr baseColWidth="10" defaultColWidth="8.83203125" defaultRowHeight="15"/>
  <cols>
    <col min="2" max="2" width="13.6640625" customWidth="1"/>
    <col min="3" max="3" width="6" customWidth="1"/>
    <col min="4" max="4" width="6.1640625" customWidth="1"/>
    <col min="5" max="6" width="144.5" customWidth="1"/>
    <col min="7" max="18" width="10.83203125" customWidth="1"/>
    <col min="19" max="19" width="7.5" customWidth="1"/>
  </cols>
  <sheetData>
    <row r="1" spans="1:19" ht="51" customHeight="1">
      <c r="A1" s="715"/>
      <c r="B1" s="574"/>
      <c r="C1" s="1"/>
      <c r="D1" s="2"/>
      <c r="E1" s="3"/>
      <c r="F1" s="3"/>
      <c r="G1" s="3"/>
      <c r="H1" s="3"/>
      <c r="I1" s="3"/>
      <c r="J1" s="3"/>
      <c r="K1" s="12"/>
      <c r="L1" s="12"/>
      <c r="M1" s="12"/>
      <c r="N1" s="12"/>
      <c r="O1" s="12"/>
      <c r="P1" s="12"/>
      <c r="Q1" s="12"/>
      <c r="R1" s="12"/>
      <c r="S1" s="3"/>
    </row>
    <row r="2" spans="1:19" ht="91.5" customHeight="1">
      <c r="A2" s="715"/>
      <c r="B2" s="290" t="s">
        <v>29</v>
      </c>
      <c r="C2" s="63" t="s">
        <v>1656</v>
      </c>
      <c r="D2" s="37" t="s">
        <v>1655</v>
      </c>
      <c r="E2" s="181" t="s">
        <v>489</v>
      </c>
      <c r="F2" s="181"/>
      <c r="G2" s="227" t="s">
        <v>1964</v>
      </c>
      <c r="H2" s="227" t="s">
        <v>1964</v>
      </c>
      <c r="I2" s="329" t="s">
        <v>1960</v>
      </c>
      <c r="J2" s="329" t="s">
        <v>1960</v>
      </c>
      <c r="K2" s="108" t="s">
        <v>1961</v>
      </c>
      <c r="L2" s="108" t="s">
        <v>1961</v>
      </c>
      <c r="M2" s="228" t="s">
        <v>1962</v>
      </c>
      <c r="N2" s="228" t="s">
        <v>1962</v>
      </c>
      <c r="O2" s="109" t="s">
        <v>1963</v>
      </c>
      <c r="P2" s="109" t="s">
        <v>1963</v>
      </c>
      <c r="Q2" s="110" t="s">
        <v>1957</v>
      </c>
      <c r="R2" s="110" t="s">
        <v>1957</v>
      </c>
      <c r="S2" s="3"/>
    </row>
    <row r="3" spans="1:19" ht="15" customHeight="1">
      <c r="A3" s="715"/>
      <c r="B3" s="832" t="s">
        <v>2307</v>
      </c>
      <c r="C3" s="360">
        <v>1</v>
      </c>
      <c r="D3" s="358">
        <v>1</v>
      </c>
      <c r="E3" s="580" t="s">
        <v>2420</v>
      </c>
      <c r="F3" s="639"/>
      <c r="G3" s="119" t="s">
        <v>2166</v>
      </c>
      <c r="H3" s="119" t="s">
        <v>2166</v>
      </c>
      <c r="I3" s="119" t="s">
        <v>2432</v>
      </c>
      <c r="J3" s="119" t="s">
        <v>2432</v>
      </c>
      <c r="K3" s="555" t="s">
        <v>2443</v>
      </c>
      <c r="L3" s="555" t="s">
        <v>2443</v>
      </c>
      <c r="M3" s="17" t="s">
        <v>2333</v>
      </c>
      <c r="N3" s="17" t="s">
        <v>2333</v>
      </c>
      <c r="O3" s="17" t="s">
        <v>1264</v>
      </c>
      <c r="P3" s="17" t="s">
        <v>1264</v>
      </c>
      <c r="Q3" s="17" t="s">
        <v>2359</v>
      </c>
      <c r="R3" s="17" t="s">
        <v>2359</v>
      </c>
      <c r="S3" s="3"/>
    </row>
    <row r="4" spans="1:19" ht="15" customHeight="1">
      <c r="A4" s="715"/>
      <c r="B4" s="833"/>
      <c r="C4" s="357">
        <v>2</v>
      </c>
      <c r="D4" s="358">
        <v>1</v>
      </c>
      <c r="E4" s="580" t="s">
        <v>2421</v>
      </c>
      <c r="F4" s="639"/>
      <c r="G4" s="119" t="s">
        <v>2166</v>
      </c>
      <c r="H4" s="119" t="s">
        <v>2166</v>
      </c>
      <c r="I4" s="119" t="s">
        <v>2166</v>
      </c>
      <c r="J4" s="119" t="s">
        <v>2166</v>
      </c>
      <c r="K4" s="555" t="s">
        <v>2444</v>
      </c>
      <c r="L4" s="555" t="s">
        <v>2444</v>
      </c>
      <c r="M4" s="17" t="s">
        <v>2166</v>
      </c>
      <c r="N4" s="17" t="s">
        <v>2166</v>
      </c>
      <c r="O4" s="17" t="s">
        <v>2166</v>
      </c>
      <c r="P4" s="17" t="s">
        <v>2166</v>
      </c>
      <c r="Q4" s="17" t="s">
        <v>2365</v>
      </c>
      <c r="R4" s="17" t="s">
        <v>2365</v>
      </c>
      <c r="S4" s="3"/>
    </row>
    <row r="5" spans="1:19" ht="15" customHeight="1">
      <c r="A5" s="715"/>
      <c r="B5" s="833"/>
      <c r="C5" s="357">
        <v>3</v>
      </c>
      <c r="D5" s="358">
        <v>1</v>
      </c>
      <c r="E5" s="580" t="s">
        <v>2308</v>
      </c>
      <c r="F5" s="639"/>
      <c r="G5" s="119" t="s">
        <v>2166</v>
      </c>
      <c r="H5" s="119" t="s">
        <v>2166</v>
      </c>
      <c r="I5" s="119" t="s">
        <v>2166</v>
      </c>
      <c r="J5" s="119" t="s">
        <v>2166</v>
      </c>
      <c r="K5" s="555" t="s">
        <v>2166</v>
      </c>
      <c r="L5" s="555" t="s">
        <v>2166</v>
      </c>
      <c r="M5" s="17" t="s">
        <v>2166</v>
      </c>
      <c r="N5" s="17" t="s">
        <v>2166</v>
      </c>
      <c r="O5" s="17" t="s">
        <v>2166</v>
      </c>
      <c r="P5" s="17" t="s">
        <v>2166</v>
      </c>
      <c r="Q5" s="17" t="s">
        <v>2362</v>
      </c>
      <c r="R5" s="17" t="s">
        <v>2362</v>
      </c>
      <c r="S5" s="3"/>
    </row>
    <row r="6" spans="1:19" ht="15" customHeight="1">
      <c r="A6" s="715"/>
      <c r="B6" s="833"/>
      <c r="C6" s="357">
        <v>4</v>
      </c>
      <c r="D6" s="358">
        <v>1</v>
      </c>
      <c r="E6" s="580" t="s">
        <v>2347</v>
      </c>
      <c r="F6" s="639"/>
      <c r="G6" s="119" t="s">
        <v>2166</v>
      </c>
      <c r="H6" s="119" t="s">
        <v>2166</v>
      </c>
      <c r="I6" s="119" t="s">
        <v>2433</v>
      </c>
      <c r="J6" s="119" t="s">
        <v>2433</v>
      </c>
      <c r="K6" s="555" t="s">
        <v>2166</v>
      </c>
      <c r="L6" s="555" t="s">
        <v>2166</v>
      </c>
      <c r="M6" s="17" t="s">
        <v>2166</v>
      </c>
      <c r="N6" s="17" t="s">
        <v>2166</v>
      </c>
      <c r="O6" s="119" t="s">
        <v>2354</v>
      </c>
      <c r="P6" s="119" t="s">
        <v>2354</v>
      </c>
      <c r="Q6" s="17" t="s">
        <v>2361</v>
      </c>
      <c r="R6" s="17" t="s">
        <v>2361</v>
      </c>
      <c r="S6" s="3"/>
    </row>
    <row r="7" spans="1:19" ht="15" customHeight="1">
      <c r="A7" s="715"/>
      <c r="B7" s="833"/>
      <c r="C7" s="357">
        <v>5</v>
      </c>
      <c r="D7" s="358">
        <v>1</v>
      </c>
      <c r="E7" s="580" t="s">
        <v>2309</v>
      </c>
      <c r="F7" s="639"/>
      <c r="G7" s="119" t="s">
        <v>2166</v>
      </c>
      <c r="H7" s="119" t="s">
        <v>2166</v>
      </c>
      <c r="I7" s="119" t="s">
        <v>2166</v>
      </c>
      <c r="J7" s="119" t="s">
        <v>2166</v>
      </c>
      <c r="K7" s="555" t="s">
        <v>2166</v>
      </c>
      <c r="L7" s="555" t="s">
        <v>2166</v>
      </c>
      <c r="M7" s="17" t="s">
        <v>2166</v>
      </c>
      <c r="N7" s="17" t="s">
        <v>2166</v>
      </c>
      <c r="O7" s="17" t="s">
        <v>2166</v>
      </c>
      <c r="P7" s="17" t="s">
        <v>2166</v>
      </c>
      <c r="Q7" s="17" t="s">
        <v>2363</v>
      </c>
      <c r="R7" s="17" t="s">
        <v>2363</v>
      </c>
      <c r="S7" s="3"/>
    </row>
    <row r="8" spans="1:19" ht="15" customHeight="1">
      <c r="A8" s="715"/>
      <c r="B8" s="833"/>
      <c r="C8" s="357">
        <v>6</v>
      </c>
      <c r="D8" s="358">
        <v>1</v>
      </c>
      <c r="E8" s="580" t="s">
        <v>2310</v>
      </c>
      <c r="F8" s="639"/>
      <c r="G8" s="119" t="s">
        <v>2166</v>
      </c>
      <c r="H8" s="119" t="s">
        <v>2166</v>
      </c>
      <c r="I8" s="119" t="s">
        <v>2166</v>
      </c>
      <c r="J8" s="119" t="s">
        <v>2166</v>
      </c>
      <c r="K8" s="555" t="s">
        <v>2166</v>
      </c>
      <c r="L8" s="555" t="s">
        <v>2166</v>
      </c>
      <c r="M8" s="17" t="s">
        <v>2333</v>
      </c>
      <c r="N8" s="17" t="s">
        <v>2333</v>
      </c>
      <c r="O8" s="119" t="s">
        <v>2349</v>
      </c>
      <c r="P8" s="119" t="s">
        <v>2349</v>
      </c>
      <c r="Q8" s="119" t="s">
        <v>2364</v>
      </c>
      <c r="R8" s="119" t="s">
        <v>2364</v>
      </c>
      <c r="S8" s="3"/>
    </row>
    <row r="9" spans="1:19" ht="15" customHeight="1">
      <c r="A9" s="715"/>
      <c r="B9" s="833"/>
      <c r="C9" s="357">
        <v>7</v>
      </c>
      <c r="D9" s="358">
        <v>1</v>
      </c>
      <c r="E9" s="580" t="s">
        <v>2311</v>
      </c>
      <c r="F9" s="639"/>
      <c r="G9" s="119" t="s">
        <v>2166</v>
      </c>
      <c r="H9" s="119" t="s">
        <v>2166</v>
      </c>
      <c r="I9" s="119" t="s">
        <v>2366</v>
      </c>
      <c r="J9" s="119" t="s">
        <v>2366</v>
      </c>
      <c r="K9" s="555" t="s">
        <v>2445</v>
      </c>
      <c r="L9" s="555" t="s">
        <v>2445</v>
      </c>
      <c r="M9" s="17" t="s">
        <v>2334</v>
      </c>
      <c r="N9" s="17" t="s">
        <v>2334</v>
      </c>
      <c r="O9" s="17" t="s">
        <v>2350</v>
      </c>
      <c r="P9" s="17" t="s">
        <v>2350</v>
      </c>
      <c r="Q9" s="17" t="s">
        <v>2422</v>
      </c>
      <c r="R9" s="17" t="s">
        <v>2422</v>
      </c>
      <c r="S9" s="3"/>
    </row>
    <row r="10" spans="1:19" ht="15" customHeight="1">
      <c r="A10" s="715"/>
      <c r="B10" s="833"/>
      <c r="C10" s="357">
        <v>8</v>
      </c>
      <c r="D10" s="582">
        <v>1</v>
      </c>
      <c r="E10" s="581" t="s">
        <v>2312</v>
      </c>
      <c r="F10" s="640"/>
      <c r="G10" s="119" t="s">
        <v>2166</v>
      </c>
      <c r="H10" s="119" t="s">
        <v>2166</v>
      </c>
      <c r="I10" s="119" t="s">
        <v>2367</v>
      </c>
      <c r="J10" s="119" t="s">
        <v>2367</v>
      </c>
      <c r="K10" s="555" t="s">
        <v>2446</v>
      </c>
      <c r="L10" s="555" t="s">
        <v>2446</v>
      </c>
      <c r="M10" s="17" t="s">
        <v>2335</v>
      </c>
      <c r="N10" s="17" t="s">
        <v>2335</v>
      </c>
      <c r="O10" s="17" t="s">
        <v>2351</v>
      </c>
      <c r="P10" s="17" t="s">
        <v>2351</v>
      </c>
      <c r="Q10" s="17" t="s">
        <v>2422</v>
      </c>
      <c r="R10" s="17" t="s">
        <v>2422</v>
      </c>
      <c r="S10" s="3"/>
    </row>
    <row r="11" spans="1:19" ht="15" customHeight="1">
      <c r="A11" s="715"/>
      <c r="B11" s="833"/>
      <c r="C11" s="357">
        <v>9</v>
      </c>
      <c r="D11" s="582">
        <v>1</v>
      </c>
      <c r="E11" s="581" t="s">
        <v>2313</v>
      </c>
      <c r="F11" s="640"/>
      <c r="G11" s="119" t="s">
        <v>2166</v>
      </c>
      <c r="H11" s="119" t="s">
        <v>2166</v>
      </c>
      <c r="I11" s="119" t="s">
        <v>2436</v>
      </c>
      <c r="J11" s="119" t="s">
        <v>2436</v>
      </c>
      <c r="K11" s="555" t="s">
        <v>2447</v>
      </c>
      <c r="L11" s="555" t="s">
        <v>2447</v>
      </c>
      <c r="M11" s="119" t="s">
        <v>2336</v>
      </c>
      <c r="N11" s="119" t="s">
        <v>2336</v>
      </c>
      <c r="O11" s="119" t="s">
        <v>2352</v>
      </c>
      <c r="P11" s="119" t="s">
        <v>2352</v>
      </c>
      <c r="Q11" s="119" t="s">
        <v>2422</v>
      </c>
      <c r="R11" s="119" t="s">
        <v>2422</v>
      </c>
      <c r="S11" s="3" t="s">
        <v>1371</v>
      </c>
    </row>
    <row r="12" spans="1:19" ht="15" customHeight="1">
      <c r="A12" s="715"/>
      <c r="B12" s="833"/>
      <c r="C12" s="357">
        <v>10</v>
      </c>
      <c r="D12" s="582">
        <v>1</v>
      </c>
      <c r="E12" s="581" t="s">
        <v>2314</v>
      </c>
      <c r="F12" s="640"/>
      <c r="G12" s="119" t="s">
        <v>2166</v>
      </c>
      <c r="H12" s="119" t="s">
        <v>2166</v>
      </c>
      <c r="I12" s="119" t="s">
        <v>2436</v>
      </c>
      <c r="J12" s="119" t="s">
        <v>2436</v>
      </c>
      <c r="K12" s="555" t="s">
        <v>2457</v>
      </c>
      <c r="L12" s="555" t="s">
        <v>2457</v>
      </c>
      <c r="M12" s="119" t="s">
        <v>2337</v>
      </c>
      <c r="N12" s="119" t="s">
        <v>2337</v>
      </c>
      <c r="O12" s="119" t="s">
        <v>2353</v>
      </c>
      <c r="P12" s="119" t="s">
        <v>2353</v>
      </c>
      <c r="Q12" s="119" t="s">
        <v>2422</v>
      </c>
      <c r="R12" s="119" t="s">
        <v>2422</v>
      </c>
      <c r="S12" s="3"/>
    </row>
    <row r="13" spans="1:19" ht="15" customHeight="1">
      <c r="A13" s="715"/>
      <c r="B13" s="833"/>
      <c r="C13" s="357">
        <v>11</v>
      </c>
      <c r="D13" s="582">
        <v>1</v>
      </c>
      <c r="E13" s="581" t="s">
        <v>2315</v>
      </c>
      <c r="F13" s="640"/>
      <c r="G13" s="119" t="s">
        <v>2166</v>
      </c>
      <c r="H13" s="119" t="s">
        <v>2166</v>
      </c>
      <c r="I13" s="119" t="s">
        <v>2166</v>
      </c>
      <c r="J13" s="119" t="s">
        <v>2166</v>
      </c>
      <c r="K13" s="555" t="s">
        <v>2166</v>
      </c>
      <c r="L13" s="555" t="s">
        <v>2166</v>
      </c>
      <c r="M13" s="119" t="s">
        <v>2166</v>
      </c>
      <c r="N13" s="119" t="s">
        <v>2166</v>
      </c>
      <c r="O13" s="119" t="s">
        <v>2348</v>
      </c>
      <c r="P13" s="119" t="s">
        <v>2348</v>
      </c>
      <c r="Q13" s="17" t="s">
        <v>2360</v>
      </c>
      <c r="R13" s="17" t="s">
        <v>2360</v>
      </c>
      <c r="S13" s="3" t="s">
        <v>1371</v>
      </c>
    </row>
    <row r="14" spans="1:19" ht="15" customHeight="1">
      <c r="A14" s="715"/>
      <c r="B14" s="833"/>
      <c r="C14" s="357">
        <v>12</v>
      </c>
      <c r="D14" s="582">
        <v>1</v>
      </c>
      <c r="E14" s="581" t="s">
        <v>2316</v>
      </c>
      <c r="F14" s="640"/>
      <c r="G14" s="119" t="s">
        <v>2166</v>
      </c>
      <c r="H14" s="119" t="s">
        <v>2166</v>
      </c>
      <c r="I14" s="119" t="s">
        <v>2166</v>
      </c>
      <c r="J14" s="119" t="s">
        <v>2166</v>
      </c>
      <c r="K14" s="555" t="s">
        <v>2166</v>
      </c>
      <c r="L14" s="555" t="s">
        <v>2166</v>
      </c>
      <c r="M14" s="119" t="s">
        <v>2166</v>
      </c>
      <c r="N14" s="119" t="s">
        <v>2166</v>
      </c>
      <c r="O14" s="119" t="s">
        <v>2166</v>
      </c>
      <c r="P14" s="119" t="s">
        <v>2166</v>
      </c>
      <c r="Q14" s="119" t="s">
        <v>2424</v>
      </c>
      <c r="R14" s="119" t="s">
        <v>2424</v>
      </c>
      <c r="S14" s="3" t="s">
        <v>1371</v>
      </c>
    </row>
    <row r="15" spans="1:19" ht="15" customHeight="1">
      <c r="A15" s="715"/>
      <c r="B15" s="895" t="s">
        <v>2324</v>
      </c>
      <c r="C15" s="583">
        <v>13</v>
      </c>
      <c r="D15" s="584">
        <v>1</v>
      </c>
      <c r="E15" s="581" t="s">
        <v>2317</v>
      </c>
      <c r="F15" s="640"/>
      <c r="G15" s="119" t="s">
        <v>2166</v>
      </c>
      <c r="H15" s="119" t="s">
        <v>2166</v>
      </c>
      <c r="I15" s="119" t="s">
        <v>2435</v>
      </c>
      <c r="J15" s="119" t="s">
        <v>2435</v>
      </c>
      <c r="K15" s="555" t="s">
        <v>2448</v>
      </c>
      <c r="L15" s="555" t="s">
        <v>2448</v>
      </c>
      <c r="M15" s="119" t="s">
        <v>2340</v>
      </c>
      <c r="N15" s="119" t="s">
        <v>2340</v>
      </c>
      <c r="O15" s="119" t="s">
        <v>2355</v>
      </c>
      <c r="P15" s="119" t="s">
        <v>2355</v>
      </c>
      <c r="Q15" s="119" t="s">
        <v>2423</v>
      </c>
      <c r="R15" s="119" t="s">
        <v>2423</v>
      </c>
      <c r="S15" s="3"/>
    </row>
    <row r="16" spans="1:19" ht="15" customHeight="1">
      <c r="A16" s="715"/>
      <c r="B16" s="896"/>
      <c r="C16" s="585">
        <v>14</v>
      </c>
      <c r="D16" s="586">
        <v>1</v>
      </c>
      <c r="E16" s="581" t="s">
        <v>2318</v>
      </c>
      <c r="F16" s="640"/>
      <c r="G16" s="119" t="s">
        <v>2166</v>
      </c>
      <c r="H16" s="119" t="s">
        <v>2166</v>
      </c>
      <c r="I16" s="119" t="s">
        <v>2437</v>
      </c>
      <c r="J16" s="119" t="s">
        <v>2437</v>
      </c>
      <c r="K16" s="555" t="s">
        <v>2449</v>
      </c>
      <c r="L16" s="555" t="s">
        <v>2449</v>
      </c>
      <c r="M16" s="119" t="s">
        <v>2166</v>
      </c>
      <c r="N16" s="119" t="s">
        <v>2166</v>
      </c>
      <c r="O16" s="119" t="s">
        <v>2166</v>
      </c>
      <c r="P16" s="119" t="s">
        <v>2166</v>
      </c>
      <c r="Q16" s="119" t="s">
        <v>2422</v>
      </c>
      <c r="R16" s="119" t="s">
        <v>2422</v>
      </c>
      <c r="S16" s="3"/>
    </row>
    <row r="17" spans="1:19" ht="15" customHeight="1">
      <c r="A17" s="715"/>
      <c r="B17" s="896"/>
      <c r="C17" s="585">
        <v>15</v>
      </c>
      <c r="D17" s="586">
        <v>1</v>
      </c>
      <c r="E17" s="581" t="s">
        <v>2319</v>
      </c>
      <c r="F17" s="640"/>
      <c r="G17" s="119" t="s">
        <v>2166</v>
      </c>
      <c r="H17" s="119" t="s">
        <v>2166</v>
      </c>
      <c r="I17" s="119" t="s">
        <v>2438</v>
      </c>
      <c r="J17" s="119" t="s">
        <v>2438</v>
      </c>
      <c r="K17" s="555" t="s">
        <v>2450</v>
      </c>
      <c r="L17" s="555" t="s">
        <v>2450</v>
      </c>
      <c r="M17" s="119" t="s">
        <v>2339</v>
      </c>
      <c r="N17" s="119" t="s">
        <v>2339</v>
      </c>
      <c r="O17" s="119" t="s">
        <v>2166</v>
      </c>
      <c r="P17" s="119" t="s">
        <v>2166</v>
      </c>
      <c r="Q17" s="119" t="s">
        <v>2425</v>
      </c>
      <c r="R17" s="119" t="s">
        <v>2425</v>
      </c>
      <c r="S17" s="3"/>
    </row>
    <row r="18" spans="1:19" ht="15" customHeight="1">
      <c r="A18" s="715"/>
      <c r="B18" s="896"/>
      <c r="C18" s="585">
        <v>16</v>
      </c>
      <c r="D18" s="586">
        <v>1</v>
      </c>
      <c r="E18" s="580" t="s">
        <v>2320</v>
      </c>
      <c r="F18" s="639"/>
      <c r="G18" s="119" t="s">
        <v>2166</v>
      </c>
      <c r="H18" s="119" t="s">
        <v>2166</v>
      </c>
      <c r="I18" s="119" t="s">
        <v>2369</v>
      </c>
      <c r="J18" s="119" t="s">
        <v>2369</v>
      </c>
      <c r="K18" s="555" t="s">
        <v>2450</v>
      </c>
      <c r="L18" s="555" t="s">
        <v>2450</v>
      </c>
      <c r="M18" s="119" t="s">
        <v>2340</v>
      </c>
      <c r="N18" s="119" t="s">
        <v>2340</v>
      </c>
      <c r="O18" s="119" t="s">
        <v>2166</v>
      </c>
      <c r="P18" s="119" t="s">
        <v>2166</v>
      </c>
      <c r="Q18" s="119" t="s">
        <v>2426</v>
      </c>
      <c r="R18" s="119" t="s">
        <v>2426</v>
      </c>
      <c r="S18" s="3"/>
    </row>
    <row r="19" spans="1:19" ht="15" customHeight="1">
      <c r="A19" s="715"/>
      <c r="B19" s="896"/>
      <c r="C19" s="585">
        <v>17</v>
      </c>
      <c r="D19" s="586">
        <v>1</v>
      </c>
      <c r="E19" s="580" t="s">
        <v>2321</v>
      </c>
      <c r="F19" s="639"/>
      <c r="G19" s="119" t="s">
        <v>2166</v>
      </c>
      <c r="H19" s="119" t="s">
        <v>2166</v>
      </c>
      <c r="I19" s="119" t="s">
        <v>2369</v>
      </c>
      <c r="J19" s="119" t="s">
        <v>2369</v>
      </c>
      <c r="K19" s="555" t="s">
        <v>2166</v>
      </c>
      <c r="L19" s="555" t="s">
        <v>2166</v>
      </c>
      <c r="M19" s="119" t="s">
        <v>2341</v>
      </c>
      <c r="N19" s="119" t="s">
        <v>2341</v>
      </c>
      <c r="O19" s="119" t="s">
        <v>2166</v>
      </c>
      <c r="P19" s="119" t="s">
        <v>2166</v>
      </c>
      <c r="Q19" s="119" t="s">
        <v>2424</v>
      </c>
      <c r="R19" s="119" t="s">
        <v>2424</v>
      </c>
      <c r="S19" s="3"/>
    </row>
    <row r="20" spans="1:19" ht="15" customHeight="1">
      <c r="A20" s="715"/>
      <c r="B20" s="896"/>
      <c r="C20" s="585">
        <v>18</v>
      </c>
      <c r="D20" s="586">
        <v>1</v>
      </c>
      <c r="E20" s="580" t="s">
        <v>2322</v>
      </c>
      <c r="F20" s="639"/>
      <c r="G20" s="119" t="s">
        <v>2166</v>
      </c>
      <c r="H20" s="119" t="s">
        <v>2166</v>
      </c>
      <c r="I20" s="119" t="s">
        <v>2166</v>
      </c>
      <c r="J20" s="119" t="s">
        <v>2166</v>
      </c>
      <c r="K20" s="555" t="s">
        <v>2166</v>
      </c>
      <c r="L20" s="555" t="s">
        <v>2166</v>
      </c>
      <c r="M20" s="119"/>
      <c r="N20" s="119"/>
      <c r="O20" s="119" t="s">
        <v>2166</v>
      </c>
      <c r="P20" s="119" t="s">
        <v>2166</v>
      </c>
      <c r="Q20" s="119" t="s">
        <v>2166</v>
      </c>
      <c r="R20" s="119" t="s">
        <v>2166</v>
      </c>
      <c r="S20" s="3"/>
    </row>
    <row r="21" spans="1:19" ht="15" customHeight="1">
      <c r="A21" s="715"/>
      <c r="B21" s="896"/>
      <c r="C21" s="585">
        <v>19</v>
      </c>
      <c r="D21" s="586">
        <v>1</v>
      </c>
      <c r="E21" s="580" t="s">
        <v>2323</v>
      </c>
      <c r="F21" s="639"/>
      <c r="G21" s="119" t="s">
        <v>2166</v>
      </c>
      <c r="H21" s="119" t="s">
        <v>2166</v>
      </c>
      <c r="I21" s="119" t="s">
        <v>2369</v>
      </c>
      <c r="J21" s="119" t="s">
        <v>2369</v>
      </c>
      <c r="K21" s="555" t="s">
        <v>2451</v>
      </c>
      <c r="L21" s="555" t="s">
        <v>2451</v>
      </c>
      <c r="M21" s="119"/>
      <c r="N21" s="119"/>
      <c r="O21" s="119" t="s">
        <v>2166</v>
      </c>
      <c r="P21" s="119" t="s">
        <v>2166</v>
      </c>
      <c r="Q21" s="119" t="s">
        <v>2427</v>
      </c>
      <c r="R21" s="119" t="s">
        <v>2427</v>
      </c>
      <c r="S21" s="3"/>
    </row>
    <row r="22" spans="1:19" ht="15" customHeight="1">
      <c r="A22" s="715"/>
      <c r="B22" s="896"/>
      <c r="C22" s="585">
        <v>20</v>
      </c>
      <c r="D22" s="586">
        <v>1</v>
      </c>
      <c r="E22" s="580" t="s">
        <v>2342</v>
      </c>
      <c r="F22" s="639"/>
      <c r="G22" s="119" t="s">
        <v>2166</v>
      </c>
      <c r="H22" s="119" t="s">
        <v>2166</v>
      </c>
      <c r="I22" s="119" t="s">
        <v>2437</v>
      </c>
      <c r="J22" s="119" t="s">
        <v>2437</v>
      </c>
      <c r="K22" s="555" t="s">
        <v>2452</v>
      </c>
      <c r="L22" s="555" t="s">
        <v>2452</v>
      </c>
      <c r="M22" s="119" t="s">
        <v>2343</v>
      </c>
      <c r="N22" s="119" t="s">
        <v>2343</v>
      </c>
      <c r="O22" s="119" t="s">
        <v>2356</v>
      </c>
      <c r="P22" s="119" t="s">
        <v>2356</v>
      </c>
      <c r="Q22" s="119" t="s">
        <v>2428</v>
      </c>
      <c r="R22" s="119" t="s">
        <v>2428</v>
      </c>
      <c r="S22" s="3" t="s">
        <v>1371</v>
      </c>
    </row>
    <row r="23" spans="1:19" ht="15" customHeight="1">
      <c r="A23" s="715"/>
      <c r="B23" s="897"/>
      <c r="C23" s="587">
        <v>21</v>
      </c>
      <c r="D23" s="588">
        <v>1</v>
      </c>
      <c r="E23" s="580" t="s">
        <v>2344</v>
      </c>
      <c r="F23" s="639"/>
      <c r="G23" s="119" t="s">
        <v>2166</v>
      </c>
      <c r="H23" s="119" t="s">
        <v>2166</v>
      </c>
      <c r="I23" s="119" t="s">
        <v>2429</v>
      </c>
      <c r="J23" s="119" t="s">
        <v>2429</v>
      </c>
      <c r="K23" s="555" t="s">
        <v>2453</v>
      </c>
      <c r="L23" s="555" t="s">
        <v>2453</v>
      </c>
      <c r="M23" s="119" t="s">
        <v>2343</v>
      </c>
      <c r="N23" s="119" t="s">
        <v>2343</v>
      </c>
      <c r="O23" s="119" t="s">
        <v>2356</v>
      </c>
      <c r="P23" s="119" t="s">
        <v>2356</v>
      </c>
      <c r="Q23" s="119" t="s">
        <v>2429</v>
      </c>
      <c r="R23" s="119" t="s">
        <v>2429</v>
      </c>
      <c r="S23" s="3"/>
    </row>
    <row r="24" spans="1:19" ht="15" customHeight="1">
      <c r="A24" s="715"/>
      <c r="B24" s="841" t="s">
        <v>2329</v>
      </c>
      <c r="C24" s="589">
        <v>14</v>
      </c>
      <c r="D24" s="590">
        <v>1</v>
      </c>
      <c r="E24" s="580" t="s">
        <v>2325</v>
      </c>
      <c r="F24" s="639"/>
      <c r="G24" s="119" t="s">
        <v>2166</v>
      </c>
      <c r="H24" s="119" t="s">
        <v>2166</v>
      </c>
      <c r="I24" s="119" t="s">
        <v>2370</v>
      </c>
      <c r="J24" s="119" t="s">
        <v>2370</v>
      </c>
      <c r="K24" s="555" t="s">
        <v>2454</v>
      </c>
      <c r="L24" s="555" t="s">
        <v>2454</v>
      </c>
      <c r="M24" s="119" t="s">
        <v>2345</v>
      </c>
      <c r="N24" s="119" t="s">
        <v>2345</v>
      </c>
      <c r="O24" s="119" t="s">
        <v>2357</v>
      </c>
      <c r="P24" s="119" t="s">
        <v>2357</v>
      </c>
      <c r="Q24" s="597" t="s">
        <v>2430</v>
      </c>
      <c r="R24" s="597" t="s">
        <v>2430</v>
      </c>
      <c r="S24" s="3" t="s">
        <v>1371</v>
      </c>
    </row>
    <row r="25" spans="1:19" ht="15" customHeight="1">
      <c r="A25" s="715"/>
      <c r="B25" s="842"/>
      <c r="C25" s="589">
        <v>15</v>
      </c>
      <c r="D25" s="590">
        <v>1</v>
      </c>
      <c r="E25" s="580" t="s">
        <v>2326</v>
      </c>
      <c r="F25" s="639"/>
      <c r="G25" s="119" t="s">
        <v>2166</v>
      </c>
      <c r="H25" s="119" t="s">
        <v>2166</v>
      </c>
      <c r="I25" s="119" t="s">
        <v>2371</v>
      </c>
      <c r="J25" s="119" t="s">
        <v>2371</v>
      </c>
      <c r="K25" s="555" t="s">
        <v>2455</v>
      </c>
      <c r="L25" s="555" t="s">
        <v>2455</v>
      </c>
      <c r="M25" s="119" t="s">
        <v>2346</v>
      </c>
      <c r="N25" s="119" t="s">
        <v>2346</v>
      </c>
      <c r="O25" s="119" t="s">
        <v>2166</v>
      </c>
      <c r="P25" s="119" t="s">
        <v>2166</v>
      </c>
      <c r="Q25" s="119" t="s">
        <v>2371</v>
      </c>
      <c r="R25" s="119" t="s">
        <v>2371</v>
      </c>
      <c r="S25" s="3" t="s">
        <v>1371</v>
      </c>
    </row>
    <row r="26" spans="1:19" ht="15" customHeight="1">
      <c r="A26" s="715"/>
      <c r="B26" s="842"/>
      <c r="C26" s="589">
        <v>16</v>
      </c>
      <c r="D26" s="590">
        <v>1</v>
      </c>
      <c r="E26" s="580" t="s">
        <v>2327</v>
      </c>
      <c r="F26" s="639"/>
      <c r="G26" s="119" t="s">
        <v>2166</v>
      </c>
      <c r="H26" s="119" t="s">
        <v>2166</v>
      </c>
      <c r="I26" s="119" t="s">
        <v>2166</v>
      </c>
      <c r="J26" s="119" t="s">
        <v>2166</v>
      </c>
      <c r="K26" s="555" t="s">
        <v>2455</v>
      </c>
      <c r="L26" s="555" t="s">
        <v>2455</v>
      </c>
      <c r="M26" s="119" t="s">
        <v>2166</v>
      </c>
      <c r="N26" s="119" t="s">
        <v>2166</v>
      </c>
      <c r="O26" s="119" t="s">
        <v>2166</v>
      </c>
      <c r="P26" s="119" t="s">
        <v>2166</v>
      </c>
      <c r="Q26" s="119" t="s">
        <v>2166</v>
      </c>
      <c r="R26" s="119" t="s">
        <v>2166</v>
      </c>
      <c r="S26" s="3" t="s">
        <v>1371</v>
      </c>
    </row>
    <row r="27" spans="1:19" ht="15" customHeight="1">
      <c r="A27" s="715"/>
      <c r="B27" s="843"/>
      <c r="C27" s="589">
        <v>17</v>
      </c>
      <c r="D27" s="590">
        <v>1</v>
      </c>
      <c r="E27" s="580" t="s">
        <v>2328</v>
      </c>
      <c r="F27" s="639"/>
      <c r="G27" s="119" t="s">
        <v>2166</v>
      </c>
      <c r="H27" s="119" t="s">
        <v>2166</v>
      </c>
      <c r="I27" s="597" t="s">
        <v>2439</v>
      </c>
      <c r="J27" s="597" t="s">
        <v>2439</v>
      </c>
      <c r="K27" s="555" t="s">
        <v>2456</v>
      </c>
      <c r="L27" s="555" t="s">
        <v>2456</v>
      </c>
      <c r="M27" s="119" t="s">
        <v>2166</v>
      </c>
      <c r="N27" s="119" t="s">
        <v>2166</v>
      </c>
      <c r="O27" s="119" t="s">
        <v>2166</v>
      </c>
      <c r="P27" s="119" t="s">
        <v>2166</v>
      </c>
      <c r="Q27" s="119" t="s">
        <v>2431</v>
      </c>
      <c r="R27" s="119" t="s">
        <v>2431</v>
      </c>
      <c r="S27" s="3" t="s">
        <v>1371</v>
      </c>
    </row>
    <row r="28" spans="1:19" ht="15" customHeight="1">
      <c r="A28" s="715"/>
      <c r="B28" s="575" t="s">
        <v>2331</v>
      </c>
      <c r="C28" s="591">
        <v>18</v>
      </c>
      <c r="D28" s="125" t="s">
        <v>2330</v>
      </c>
      <c r="E28" s="88" t="s">
        <v>2332</v>
      </c>
      <c r="F28" s="88"/>
      <c r="G28" s="637" t="s">
        <v>2566</v>
      </c>
      <c r="H28" s="311">
        <f>100-88.71</f>
        <v>11.290000000000006</v>
      </c>
      <c r="I28" s="637" t="s">
        <v>2566</v>
      </c>
      <c r="J28" s="311">
        <f>100-28.64</f>
        <v>71.36</v>
      </c>
      <c r="K28" s="637" t="s">
        <v>2566</v>
      </c>
      <c r="L28" s="311">
        <f>100-78.29</f>
        <v>21.709999999999994</v>
      </c>
      <c r="M28" s="637" t="s">
        <v>2566</v>
      </c>
      <c r="N28" s="311">
        <f>100-23.51</f>
        <v>76.489999999999995</v>
      </c>
      <c r="O28" s="637" t="s">
        <v>2566</v>
      </c>
      <c r="P28" s="311">
        <f>100-49.96</f>
        <v>50.04</v>
      </c>
      <c r="Q28" s="637" t="s">
        <v>2566</v>
      </c>
      <c r="R28" s="311">
        <f>100-23.73</f>
        <v>76.27</v>
      </c>
      <c r="S28" s="3" t="s">
        <v>1371</v>
      </c>
    </row>
    <row r="29" spans="1:19" ht="15" customHeight="1">
      <c r="A29" s="715"/>
      <c r="B29" s="574"/>
      <c r="C29" s="325"/>
      <c r="D29" s="325"/>
      <c r="E29" s="325"/>
      <c r="F29" s="325"/>
      <c r="G29" s="325"/>
      <c r="H29" s="325"/>
      <c r="I29" s="12"/>
      <c r="J29" s="12"/>
      <c r="K29" s="325"/>
      <c r="L29" s="325"/>
      <c r="M29" s="325"/>
      <c r="N29" s="325"/>
      <c r="O29" s="325"/>
      <c r="P29" s="325"/>
      <c r="Q29" s="325"/>
      <c r="R29" s="325"/>
      <c r="S29" s="3"/>
    </row>
    <row r="30" spans="1:19" ht="15" customHeight="1">
      <c r="A30" s="715"/>
      <c r="B30" s="574"/>
      <c r="C30" s="33"/>
      <c r="D30" s="33"/>
      <c r="E30" s="33"/>
      <c r="F30" s="33"/>
      <c r="G30" s="33"/>
      <c r="H30" s="33"/>
      <c r="I30" s="12"/>
      <c r="J30" s="12"/>
      <c r="K30" s="33"/>
      <c r="L30" s="33"/>
      <c r="M30" s="33"/>
      <c r="N30" s="33"/>
      <c r="O30" s="33"/>
      <c r="P30" s="33"/>
      <c r="Q30" s="33"/>
      <c r="R30" s="33"/>
      <c r="S30" s="3"/>
    </row>
    <row r="31" spans="1:19" ht="15" customHeight="1">
      <c r="A31" s="715"/>
      <c r="B31" s="574"/>
      <c r="C31" s="33"/>
      <c r="D31" s="33"/>
      <c r="E31" s="33"/>
      <c r="F31" s="33"/>
      <c r="G31" s="33"/>
      <c r="H31" s="33"/>
      <c r="I31" s="12"/>
      <c r="J31" s="12"/>
      <c r="K31" s="33"/>
      <c r="L31" s="33"/>
      <c r="M31" s="33"/>
      <c r="N31" s="33"/>
      <c r="O31" s="33"/>
      <c r="P31" s="33"/>
      <c r="Q31" s="33"/>
      <c r="R31" s="33"/>
      <c r="S31" s="3"/>
    </row>
  </sheetData>
  <mergeCells count="4">
    <mergeCell ref="A1:A31"/>
    <mergeCell ref="B3:B14"/>
    <mergeCell ref="B15:B23"/>
    <mergeCell ref="B24:B27"/>
  </mergeCells>
  <phoneticPr fontId="30" type="noConversion"/>
  <hyperlinks>
    <hyperlink ref="Q24" r:id="rId1" xr:uid="{DE12BA5D-8B8E-564B-AF58-7BF12F7B8F09}"/>
    <hyperlink ref="I27" r:id="rId2" xr:uid="{4EBEEC97-6239-E041-92C6-430BC916B994}"/>
    <hyperlink ref="J27" r:id="rId3" xr:uid="{B6ADE9A6-F275-C041-BB0F-382E3F319418}"/>
    <hyperlink ref="R24" r:id="rId4" xr:uid="{04BF7FD4-8DDC-8B49-87AE-01BDE1371BDA}"/>
    <hyperlink ref="G28" r:id="rId5" xr:uid="{04072010-6A3B-B945-B53E-92A4F00333B5}"/>
    <hyperlink ref="I28" r:id="rId6" xr:uid="{D18FF56D-20B3-304F-8952-0CBD35697203}"/>
    <hyperlink ref="K28" r:id="rId7" xr:uid="{E76AFC60-40B9-F24E-BCD3-0767724735F3}"/>
    <hyperlink ref="M28" r:id="rId8" xr:uid="{906738A0-4626-DB46-84AF-9A8C18F0FB23}"/>
    <hyperlink ref="O28" r:id="rId9" xr:uid="{3044F5AC-C4C8-8C4F-BCB5-3121E1E6F87E}"/>
    <hyperlink ref="Q28" r:id="rId10" xr:uid="{DDEB7521-7E62-8042-8D1E-63009D04CC33}"/>
  </hyperlinks>
  <pageMargins left="0.7" right="0.7" top="0.75" bottom="0.75" header="0.3" footer="0.3"/>
  <pageSetup orientation="portrait" horizontalDpi="4294967292" verticalDpi="4294967292"/>
  <drawing r:id="rId1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80"/>
  <sheetViews>
    <sheetView topLeftCell="D1" workbookViewId="0">
      <pane xSplit="1" ySplit="2" topLeftCell="J40" activePane="bottomRight" state="frozen"/>
      <selection activeCell="D1" sqref="D1"/>
      <selection pane="topRight" activeCell="E1" sqref="E1"/>
      <selection pane="bottomLeft" activeCell="D3" sqref="D3"/>
      <selection pane="bottomRight" activeCell="O58" sqref="O58:U60"/>
    </sheetView>
  </sheetViews>
  <sheetFormatPr baseColWidth="10" defaultColWidth="8.83203125" defaultRowHeight="15"/>
  <cols>
    <col min="2" max="2" width="5.83203125" customWidth="1"/>
    <col min="3" max="3" width="5.5" customWidth="1"/>
    <col min="4" max="4" width="83.5" customWidth="1"/>
    <col min="5" max="6" width="5" customWidth="1"/>
    <col min="7" max="9" width="4.83203125" style="140" customWidth="1"/>
    <col min="10" max="10" width="5.1640625" style="140" customWidth="1"/>
    <col min="11" max="11" width="5.1640625" customWidth="1"/>
    <col min="12" max="12" width="5.33203125" customWidth="1"/>
    <col min="13" max="15" width="5" customWidth="1"/>
    <col min="16" max="16" width="4.83203125" style="140" customWidth="1"/>
    <col min="17" max="17" width="4.6640625" customWidth="1"/>
    <col min="18" max="18" width="4.83203125" customWidth="1"/>
    <col min="19" max="21" width="5.1640625" customWidth="1"/>
    <col min="22" max="22" width="5" style="140" customWidth="1"/>
    <col min="23" max="23" width="5.1640625" customWidth="1"/>
    <col min="24" max="24" width="4.6640625" customWidth="1"/>
    <col min="25" max="27" width="5" customWidth="1"/>
    <col min="28" max="28" width="5" style="140" customWidth="1"/>
    <col min="29" max="29" width="5.1640625" customWidth="1"/>
    <col min="30" max="32" width="4.83203125" customWidth="1"/>
    <col min="33" max="33" width="5" style="140" customWidth="1"/>
    <col min="34" max="35" width="4.83203125" customWidth="1"/>
    <col min="36" max="36" width="7.6640625" customWidth="1"/>
  </cols>
  <sheetData>
    <row r="1" spans="1:36" ht="51" customHeight="1">
      <c r="A1" s="715"/>
      <c r="B1" s="2"/>
      <c r="C1" s="2"/>
      <c r="D1" s="3"/>
      <c r="E1" s="3"/>
      <c r="F1" s="3"/>
      <c r="G1" s="3"/>
      <c r="H1" s="3"/>
      <c r="I1" s="3"/>
      <c r="J1" s="3"/>
      <c r="K1" s="4"/>
      <c r="L1" s="4"/>
      <c r="M1" s="12"/>
      <c r="N1" s="12"/>
      <c r="O1" s="12"/>
      <c r="P1" s="229"/>
      <c r="Q1" s="4"/>
      <c r="R1" s="4"/>
      <c r="S1" s="4"/>
      <c r="T1" s="4"/>
      <c r="U1" s="4"/>
      <c r="V1" s="3"/>
      <c r="W1" s="12"/>
      <c r="X1" s="12"/>
      <c r="Y1" s="12"/>
      <c r="Z1" s="12"/>
      <c r="AA1" s="12"/>
      <c r="AB1" s="229"/>
      <c r="AC1" s="4"/>
      <c r="AD1" s="4"/>
      <c r="AE1" s="4"/>
      <c r="AF1" s="4"/>
      <c r="AG1" s="229"/>
      <c r="AH1" s="4"/>
      <c r="AI1" s="4"/>
      <c r="AJ1" s="12"/>
    </row>
    <row r="2" spans="1:36" ht="91.5" customHeight="1">
      <c r="A2" s="715"/>
      <c r="B2" s="181" t="s">
        <v>1656</v>
      </c>
      <c r="C2" s="266" t="s">
        <v>1655</v>
      </c>
      <c r="D2" s="266" t="s">
        <v>489</v>
      </c>
      <c r="E2" s="227" t="s">
        <v>2518</v>
      </c>
      <c r="F2" s="227" t="s">
        <v>1964</v>
      </c>
      <c r="G2" s="227" t="s">
        <v>1925</v>
      </c>
      <c r="H2" s="226" t="s">
        <v>2519</v>
      </c>
      <c r="I2" s="226" t="s">
        <v>1960</v>
      </c>
      <c r="J2" s="226" t="s">
        <v>1926</v>
      </c>
      <c r="K2" s="165" t="s">
        <v>1600</v>
      </c>
      <c r="L2" s="165" t="s">
        <v>31</v>
      </c>
      <c r="M2" s="165" t="s">
        <v>32</v>
      </c>
      <c r="N2" s="206" t="s">
        <v>2520</v>
      </c>
      <c r="O2" s="206" t="s">
        <v>1961</v>
      </c>
      <c r="P2" s="206" t="s">
        <v>1927</v>
      </c>
      <c r="Q2" s="121" t="s">
        <v>315</v>
      </c>
      <c r="R2" s="121" t="s">
        <v>319</v>
      </c>
      <c r="S2" s="121" t="s">
        <v>33</v>
      </c>
      <c r="T2" s="228" t="s">
        <v>2521</v>
      </c>
      <c r="U2" s="228" t="s">
        <v>1962</v>
      </c>
      <c r="V2" s="228" t="s">
        <v>1928</v>
      </c>
      <c r="W2" s="144" t="s">
        <v>316</v>
      </c>
      <c r="X2" s="122" t="s">
        <v>1647</v>
      </c>
      <c r="Y2" s="122" t="s">
        <v>34</v>
      </c>
      <c r="Z2" s="207" t="s">
        <v>2523</v>
      </c>
      <c r="AA2" s="207" t="s">
        <v>1963</v>
      </c>
      <c r="AB2" s="207" t="s">
        <v>1929</v>
      </c>
      <c r="AC2" s="123" t="s">
        <v>317</v>
      </c>
      <c r="AD2" s="123" t="s">
        <v>665</v>
      </c>
      <c r="AE2" s="110" t="s">
        <v>2522</v>
      </c>
      <c r="AF2" s="110" t="s">
        <v>1957</v>
      </c>
      <c r="AG2" s="110" t="s">
        <v>1930</v>
      </c>
      <c r="AH2" s="15" t="s">
        <v>318</v>
      </c>
      <c r="AI2" s="15" t="s">
        <v>666</v>
      </c>
      <c r="AJ2" s="12"/>
    </row>
    <row r="3" spans="1:36" ht="15" customHeight="1">
      <c r="A3" s="715"/>
      <c r="B3" s="301">
        <v>1</v>
      </c>
      <c r="C3" s="373">
        <v>1</v>
      </c>
      <c r="D3" s="374" t="s">
        <v>667</v>
      </c>
      <c r="E3" s="374"/>
      <c r="F3" s="374">
        <v>0</v>
      </c>
      <c r="G3" s="119">
        <v>0</v>
      </c>
      <c r="H3" s="119">
        <v>1</v>
      </c>
      <c r="I3" s="119">
        <v>1</v>
      </c>
      <c r="J3" s="552">
        <v>1</v>
      </c>
      <c r="K3" s="18">
        <v>1</v>
      </c>
      <c r="L3" s="18">
        <v>1</v>
      </c>
      <c r="M3" s="18">
        <v>1</v>
      </c>
      <c r="N3" s="556">
        <v>1</v>
      </c>
      <c r="O3" s="556">
        <v>1</v>
      </c>
      <c r="P3" s="553">
        <v>1</v>
      </c>
      <c r="Q3" s="18">
        <v>1</v>
      </c>
      <c r="R3" s="18">
        <v>1</v>
      </c>
      <c r="S3" s="18">
        <v>1</v>
      </c>
      <c r="T3" s="555">
        <v>1</v>
      </c>
      <c r="U3" s="555">
        <v>1</v>
      </c>
      <c r="V3" s="552">
        <v>1</v>
      </c>
      <c r="W3" s="18">
        <v>1</v>
      </c>
      <c r="X3" s="18">
        <v>1</v>
      </c>
      <c r="Y3" s="18">
        <v>1</v>
      </c>
      <c r="Z3" s="556">
        <v>1</v>
      </c>
      <c r="AA3" s="556">
        <v>1</v>
      </c>
      <c r="AB3" s="554">
        <v>1</v>
      </c>
      <c r="AC3" s="18">
        <v>1</v>
      </c>
      <c r="AD3" s="18">
        <v>1</v>
      </c>
      <c r="AE3" s="556">
        <v>1</v>
      </c>
      <c r="AF3" s="556">
        <v>1</v>
      </c>
      <c r="AG3" s="553">
        <v>1</v>
      </c>
      <c r="AH3" s="18">
        <v>1</v>
      </c>
      <c r="AI3" s="18">
        <v>1</v>
      </c>
      <c r="AJ3" s="12"/>
    </row>
    <row r="4" spans="1:36" ht="15" customHeight="1">
      <c r="A4" s="715"/>
      <c r="B4" s="301">
        <v>2</v>
      </c>
      <c r="C4" s="373">
        <v>1</v>
      </c>
      <c r="D4" s="374" t="s">
        <v>668</v>
      </c>
      <c r="E4" s="374"/>
      <c r="F4" s="374">
        <v>0</v>
      </c>
      <c r="G4" s="119">
        <v>0</v>
      </c>
      <c r="H4" s="119">
        <v>1</v>
      </c>
      <c r="I4" s="119">
        <v>1</v>
      </c>
      <c r="J4" s="552">
        <v>1</v>
      </c>
      <c r="K4" s="18">
        <v>1</v>
      </c>
      <c r="L4" s="18">
        <v>1</v>
      </c>
      <c r="M4" s="18">
        <v>1</v>
      </c>
      <c r="N4" s="556">
        <v>1</v>
      </c>
      <c r="O4" s="556">
        <v>1</v>
      </c>
      <c r="P4" s="553">
        <v>1</v>
      </c>
      <c r="Q4" s="18">
        <v>1</v>
      </c>
      <c r="R4" s="18">
        <v>1</v>
      </c>
      <c r="S4" s="18">
        <v>1</v>
      </c>
      <c r="T4" s="555">
        <v>1</v>
      </c>
      <c r="U4" s="555">
        <v>1</v>
      </c>
      <c r="V4" s="552">
        <v>1</v>
      </c>
      <c r="W4" s="18">
        <v>1</v>
      </c>
      <c r="X4" s="18">
        <v>1</v>
      </c>
      <c r="Y4" s="18">
        <v>1</v>
      </c>
      <c r="Z4" s="556">
        <v>1</v>
      </c>
      <c r="AA4" s="556">
        <v>1</v>
      </c>
      <c r="AB4" s="554">
        <v>1</v>
      </c>
      <c r="AC4" s="18">
        <v>1</v>
      </c>
      <c r="AD4" s="18">
        <v>1</v>
      </c>
      <c r="AE4" s="556">
        <v>1</v>
      </c>
      <c r="AF4" s="556">
        <v>1</v>
      </c>
      <c r="AG4" s="553">
        <v>1</v>
      </c>
      <c r="AH4" s="18">
        <v>1</v>
      </c>
      <c r="AI4" s="18">
        <v>1</v>
      </c>
      <c r="AJ4" s="12"/>
    </row>
    <row r="5" spans="1:36" ht="15" customHeight="1">
      <c r="A5" s="715"/>
      <c r="B5" s="301">
        <v>3</v>
      </c>
      <c r="C5" s="373">
        <v>1</v>
      </c>
      <c r="D5" s="374" t="s">
        <v>669</v>
      </c>
      <c r="E5" s="374"/>
      <c r="F5" s="374">
        <v>0</v>
      </c>
      <c r="G5" s="119">
        <v>0</v>
      </c>
      <c r="H5" s="119">
        <v>1</v>
      </c>
      <c r="I5" s="119">
        <v>1</v>
      </c>
      <c r="J5" s="552">
        <v>1</v>
      </c>
      <c r="K5" s="18">
        <v>1</v>
      </c>
      <c r="L5" s="18">
        <v>1</v>
      </c>
      <c r="M5" s="18">
        <v>1</v>
      </c>
      <c r="N5" s="556">
        <v>1</v>
      </c>
      <c r="O5" s="556">
        <v>1</v>
      </c>
      <c r="P5" s="553">
        <v>1</v>
      </c>
      <c r="Q5" s="18">
        <v>1</v>
      </c>
      <c r="R5" s="18">
        <v>1</v>
      </c>
      <c r="S5" s="18">
        <v>1</v>
      </c>
      <c r="T5" s="555">
        <v>1</v>
      </c>
      <c r="U5" s="555">
        <v>1</v>
      </c>
      <c r="V5" s="552">
        <v>1</v>
      </c>
      <c r="W5" s="18">
        <v>1</v>
      </c>
      <c r="X5" s="18">
        <v>1</v>
      </c>
      <c r="Y5" s="18">
        <v>1</v>
      </c>
      <c r="Z5" s="556">
        <v>1</v>
      </c>
      <c r="AA5" s="556">
        <v>1</v>
      </c>
      <c r="AB5" s="554">
        <v>1</v>
      </c>
      <c r="AC5" s="18">
        <v>1</v>
      </c>
      <c r="AD5" s="18">
        <v>1</v>
      </c>
      <c r="AE5" s="556">
        <v>1</v>
      </c>
      <c r="AF5" s="556">
        <v>1</v>
      </c>
      <c r="AG5" s="553">
        <v>1</v>
      </c>
      <c r="AH5" s="18">
        <v>1</v>
      </c>
      <c r="AI5" s="18">
        <v>1</v>
      </c>
      <c r="AJ5" s="12"/>
    </row>
    <row r="6" spans="1:36" ht="15" customHeight="1">
      <c r="A6" s="715"/>
      <c r="B6" s="301">
        <v>4</v>
      </c>
      <c r="C6" s="373">
        <v>1</v>
      </c>
      <c r="D6" s="374" t="s">
        <v>670</v>
      </c>
      <c r="E6" s="374"/>
      <c r="F6" s="374">
        <v>0</v>
      </c>
      <c r="G6" s="119">
        <v>0</v>
      </c>
      <c r="H6" s="119">
        <v>1</v>
      </c>
      <c r="I6" s="119">
        <v>1</v>
      </c>
      <c r="J6" s="552">
        <v>1</v>
      </c>
      <c r="K6" s="18">
        <v>1</v>
      </c>
      <c r="L6" s="18">
        <v>1</v>
      </c>
      <c r="M6" s="18">
        <v>1</v>
      </c>
      <c r="N6" s="556">
        <v>1</v>
      </c>
      <c r="O6" s="556">
        <v>1</v>
      </c>
      <c r="P6" s="553">
        <v>1</v>
      </c>
      <c r="Q6" s="18">
        <v>1</v>
      </c>
      <c r="R6" s="18">
        <v>1</v>
      </c>
      <c r="S6" s="18">
        <v>1</v>
      </c>
      <c r="T6" s="555">
        <v>1</v>
      </c>
      <c r="U6" s="555">
        <v>1</v>
      </c>
      <c r="V6" s="552">
        <v>1</v>
      </c>
      <c r="W6" s="18">
        <v>1</v>
      </c>
      <c r="X6" s="18">
        <v>1</v>
      </c>
      <c r="Y6" s="18">
        <v>1</v>
      </c>
      <c r="Z6" s="561">
        <v>1</v>
      </c>
      <c r="AA6" s="561">
        <v>1</v>
      </c>
      <c r="AB6" s="553">
        <v>0</v>
      </c>
      <c r="AC6" s="18">
        <v>1</v>
      </c>
      <c r="AD6" s="18">
        <v>1</v>
      </c>
      <c r="AE6" s="556">
        <v>1</v>
      </c>
      <c r="AF6" s="556">
        <v>1</v>
      </c>
      <c r="AG6" s="553">
        <v>1</v>
      </c>
      <c r="AH6" s="18">
        <v>1</v>
      </c>
      <c r="AI6" s="18">
        <v>1</v>
      </c>
      <c r="AJ6" s="12"/>
    </row>
    <row r="7" spans="1:36" ht="15" customHeight="1">
      <c r="A7" s="715"/>
      <c r="B7" s="301">
        <v>5</v>
      </c>
      <c r="C7" s="373">
        <v>1</v>
      </c>
      <c r="D7" s="374" t="s">
        <v>671</v>
      </c>
      <c r="E7" s="374"/>
      <c r="F7" s="374">
        <v>0</v>
      </c>
      <c r="G7" s="119">
        <v>0</v>
      </c>
      <c r="H7" s="119">
        <v>1</v>
      </c>
      <c r="I7" s="119">
        <v>1</v>
      </c>
      <c r="J7" s="552">
        <v>1</v>
      </c>
      <c r="K7" s="18">
        <v>1</v>
      </c>
      <c r="L7" s="18">
        <v>1</v>
      </c>
      <c r="M7" s="18">
        <v>1</v>
      </c>
      <c r="N7" s="556">
        <v>1</v>
      </c>
      <c r="O7" s="556">
        <v>1</v>
      </c>
      <c r="P7" s="553">
        <v>1</v>
      </c>
      <c r="Q7" s="18">
        <v>1</v>
      </c>
      <c r="R7" s="18">
        <v>1</v>
      </c>
      <c r="S7" s="18">
        <v>1</v>
      </c>
      <c r="T7" s="555">
        <v>1</v>
      </c>
      <c r="U7" s="555">
        <v>1</v>
      </c>
      <c r="V7" s="552">
        <v>1</v>
      </c>
      <c r="W7" s="18">
        <v>1</v>
      </c>
      <c r="X7" s="18">
        <v>1</v>
      </c>
      <c r="Y7" s="18">
        <v>1</v>
      </c>
      <c r="Z7" s="556">
        <v>1</v>
      </c>
      <c r="AA7" s="556">
        <v>1</v>
      </c>
      <c r="AB7" s="554">
        <v>1</v>
      </c>
      <c r="AC7" s="18">
        <v>1</v>
      </c>
      <c r="AD7" s="18">
        <v>1</v>
      </c>
      <c r="AE7" s="556">
        <v>1</v>
      </c>
      <c r="AF7" s="556">
        <v>1</v>
      </c>
      <c r="AG7" s="553">
        <v>1</v>
      </c>
      <c r="AH7" s="18">
        <v>1</v>
      </c>
      <c r="AI7" s="18">
        <v>1</v>
      </c>
      <c r="AJ7" s="12"/>
    </row>
    <row r="8" spans="1:36" ht="15" customHeight="1">
      <c r="A8" s="715"/>
      <c r="B8" s="301">
        <v>6</v>
      </c>
      <c r="C8" s="373">
        <v>1</v>
      </c>
      <c r="D8" s="374" t="s">
        <v>672</v>
      </c>
      <c r="E8" s="374"/>
      <c r="F8" s="374">
        <v>0</v>
      </c>
      <c r="G8" s="119">
        <v>0</v>
      </c>
      <c r="H8" s="119">
        <v>1</v>
      </c>
      <c r="I8" s="119">
        <v>1</v>
      </c>
      <c r="J8" s="552">
        <v>1</v>
      </c>
      <c r="K8" s="18">
        <v>1</v>
      </c>
      <c r="L8" s="18">
        <v>1</v>
      </c>
      <c r="M8" s="18">
        <v>1</v>
      </c>
      <c r="N8" s="556">
        <v>1</v>
      </c>
      <c r="O8" s="556">
        <v>1</v>
      </c>
      <c r="P8" s="553">
        <v>1</v>
      </c>
      <c r="Q8" s="18">
        <v>1</v>
      </c>
      <c r="R8" s="18">
        <v>1</v>
      </c>
      <c r="S8" s="18">
        <v>1</v>
      </c>
      <c r="T8" s="555">
        <v>1</v>
      </c>
      <c r="U8" s="555">
        <v>1</v>
      </c>
      <c r="V8" s="552">
        <v>1</v>
      </c>
      <c r="W8" s="18">
        <v>1</v>
      </c>
      <c r="X8" s="18">
        <v>1</v>
      </c>
      <c r="Y8" s="18">
        <v>1</v>
      </c>
      <c r="Z8" s="556">
        <v>1</v>
      </c>
      <c r="AA8" s="556">
        <v>1</v>
      </c>
      <c r="AB8" s="554">
        <v>1</v>
      </c>
      <c r="AC8" s="18">
        <v>1</v>
      </c>
      <c r="AD8" s="18">
        <v>1</v>
      </c>
      <c r="AE8" s="556">
        <v>1</v>
      </c>
      <c r="AF8" s="556">
        <v>1</v>
      </c>
      <c r="AG8" s="553">
        <v>1</v>
      </c>
      <c r="AH8" s="18">
        <v>1</v>
      </c>
      <c r="AI8" s="18">
        <v>1</v>
      </c>
      <c r="AJ8" s="12"/>
    </row>
    <row r="9" spans="1:36" ht="15" customHeight="1">
      <c r="A9" s="715"/>
      <c r="B9" s="301">
        <v>7</v>
      </c>
      <c r="C9" s="373">
        <v>1</v>
      </c>
      <c r="D9" s="374" t="s">
        <v>673</v>
      </c>
      <c r="E9" s="374"/>
      <c r="F9" s="374">
        <v>0</v>
      </c>
      <c r="G9" s="119">
        <v>0</v>
      </c>
      <c r="H9" s="119">
        <v>1</v>
      </c>
      <c r="I9" s="119">
        <v>1</v>
      </c>
      <c r="J9" s="552">
        <v>1</v>
      </c>
      <c r="K9" s="18">
        <v>1</v>
      </c>
      <c r="L9" s="18">
        <v>1</v>
      </c>
      <c r="M9" s="18">
        <v>1</v>
      </c>
      <c r="N9" s="556">
        <v>1</v>
      </c>
      <c r="O9" s="556">
        <v>1</v>
      </c>
      <c r="P9" s="553">
        <v>1</v>
      </c>
      <c r="Q9" s="18">
        <v>1</v>
      </c>
      <c r="R9" s="18">
        <v>1</v>
      </c>
      <c r="S9" s="18">
        <v>1</v>
      </c>
      <c r="T9" s="555">
        <v>1</v>
      </c>
      <c r="U9" s="555">
        <v>1</v>
      </c>
      <c r="V9" s="552">
        <v>1</v>
      </c>
      <c r="W9" s="18">
        <v>1</v>
      </c>
      <c r="X9" s="18">
        <v>1</v>
      </c>
      <c r="Y9" s="18">
        <v>1</v>
      </c>
      <c r="Z9" s="556">
        <v>1</v>
      </c>
      <c r="AA9" s="556">
        <v>1</v>
      </c>
      <c r="AB9" s="554">
        <v>1</v>
      </c>
      <c r="AC9" s="18">
        <v>1</v>
      </c>
      <c r="AD9" s="18">
        <v>1</v>
      </c>
      <c r="AE9" s="168">
        <v>1</v>
      </c>
      <c r="AF9" s="168">
        <v>0</v>
      </c>
      <c r="AG9" s="553">
        <v>1</v>
      </c>
      <c r="AH9" s="18">
        <v>1</v>
      </c>
      <c r="AI9" s="18">
        <v>1</v>
      </c>
      <c r="AJ9" s="12"/>
    </row>
    <row r="10" spans="1:36" ht="15" customHeight="1">
      <c r="A10" s="715"/>
      <c r="B10" s="301">
        <v>8</v>
      </c>
      <c r="C10" s="373">
        <v>1</v>
      </c>
      <c r="D10" s="374" t="s">
        <v>674</v>
      </c>
      <c r="E10" s="374"/>
      <c r="F10" s="374">
        <v>0</v>
      </c>
      <c r="G10" s="119">
        <v>0</v>
      </c>
      <c r="H10" s="119">
        <v>1</v>
      </c>
      <c r="I10" s="119">
        <v>1</v>
      </c>
      <c r="J10" s="552">
        <v>1</v>
      </c>
      <c r="K10" s="18">
        <v>1</v>
      </c>
      <c r="L10" s="18">
        <v>1</v>
      </c>
      <c r="M10" s="18">
        <v>1</v>
      </c>
      <c r="N10" s="556">
        <v>1</v>
      </c>
      <c r="O10" s="556">
        <v>1</v>
      </c>
      <c r="P10" s="553">
        <v>1</v>
      </c>
      <c r="Q10" s="18">
        <v>1</v>
      </c>
      <c r="R10" s="18">
        <v>1</v>
      </c>
      <c r="S10" s="18">
        <v>1</v>
      </c>
      <c r="T10" s="555">
        <v>1</v>
      </c>
      <c r="U10" s="555">
        <v>1</v>
      </c>
      <c r="V10" s="552">
        <v>1</v>
      </c>
      <c r="W10" s="18">
        <v>1</v>
      </c>
      <c r="X10" s="18">
        <v>1</v>
      </c>
      <c r="Y10" s="18">
        <v>1</v>
      </c>
      <c r="Z10" s="556">
        <v>1</v>
      </c>
      <c r="AA10" s="556">
        <v>1</v>
      </c>
      <c r="AB10" s="554">
        <v>1</v>
      </c>
      <c r="AC10" s="18">
        <v>1</v>
      </c>
      <c r="AD10" s="18">
        <v>1</v>
      </c>
      <c r="AE10" s="168">
        <v>1</v>
      </c>
      <c r="AF10" s="168">
        <v>0</v>
      </c>
      <c r="AG10" s="553">
        <v>1</v>
      </c>
      <c r="AH10" s="18">
        <v>1</v>
      </c>
      <c r="AI10" s="18">
        <v>1</v>
      </c>
      <c r="AJ10" s="12"/>
    </row>
    <row r="11" spans="1:36" ht="15" customHeight="1">
      <c r="A11" s="715"/>
      <c r="B11" s="301">
        <v>9</v>
      </c>
      <c r="C11" s="373">
        <v>1</v>
      </c>
      <c r="D11" s="374" t="s">
        <v>880</v>
      </c>
      <c r="E11" s="374"/>
      <c r="F11" s="374">
        <v>0</v>
      </c>
      <c r="G11" s="119">
        <v>0</v>
      </c>
      <c r="H11" s="119">
        <v>0</v>
      </c>
      <c r="I11" s="119">
        <v>0</v>
      </c>
      <c r="J11" s="552">
        <v>0</v>
      </c>
      <c r="K11" s="18">
        <v>0</v>
      </c>
      <c r="L11" s="18">
        <v>0</v>
      </c>
      <c r="M11" s="18">
        <v>0</v>
      </c>
      <c r="N11" s="556">
        <v>0</v>
      </c>
      <c r="O11" s="556">
        <v>0</v>
      </c>
      <c r="P11" s="552">
        <v>0</v>
      </c>
      <c r="Q11" s="18">
        <v>1</v>
      </c>
      <c r="R11" s="18">
        <v>0</v>
      </c>
      <c r="S11" s="18">
        <v>0</v>
      </c>
      <c r="T11" s="169">
        <v>1</v>
      </c>
      <c r="U11" s="169">
        <v>1</v>
      </c>
      <c r="V11" s="552">
        <v>0</v>
      </c>
      <c r="W11" s="18">
        <v>0</v>
      </c>
      <c r="X11" s="18">
        <v>0</v>
      </c>
      <c r="Y11" s="18">
        <v>0</v>
      </c>
      <c r="Z11" s="556">
        <v>0</v>
      </c>
      <c r="AA11" s="556">
        <v>0</v>
      </c>
      <c r="AB11" s="554">
        <v>0</v>
      </c>
      <c r="AC11" s="18">
        <v>0</v>
      </c>
      <c r="AD11" s="18">
        <v>0</v>
      </c>
      <c r="AE11" s="168">
        <v>0</v>
      </c>
      <c r="AF11" s="168">
        <v>0</v>
      </c>
      <c r="AG11" s="553">
        <v>1</v>
      </c>
      <c r="AH11" s="18">
        <v>1</v>
      </c>
      <c r="AI11" s="18">
        <v>0</v>
      </c>
      <c r="AJ11" s="12"/>
    </row>
    <row r="12" spans="1:36" ht="15" customHeight="1">
      <c r="A12" s="715"/>
      <c r="B12" s="301">
        <v>10</v>
      </c>
      <c r="C12" s="373">
        <v>1</v>
      </c>
      <c r="D12" s="374" t="s">
        <v>675</v>
      </c>
      <c r="E12" s="374"/>
      <c r="F12" s="374">
        <v>0</v>
      </c>
      <c r="G12" s="119">
        <v>0</v>
      </c>
      <c r="H12" s="119">
        <v>1</v>
      </c>
      <c r="I12" s="119">
        <v>1</v>
      </c>
      <c r="J12" s="552">
        <v>1</v>
      </c>
      <c r="K12" s="18">
        <v>1</v>
      </c>
      <c r="L12" s="18">
        <v>1</v>
      </c>
      <c r="M12" s="18">
        <v>1</v>
      </c>
      <c r="N12" s="556">
        <v>1</v>
      </c>
      <c r="O12" s="556">
        <v>1</v>
      </c>
      <c r="P12" s="553">
        <v>1</v>
      </c>
      <c r="Q12" s="18">
        <v>1</v>
      </c>
      <c r="R12" s="18">
        <v>1</v>
      </c>
      <c r="S12" s="18">
        <v>1</v>
      </c>
      <c r="T12" s="555">
        <v>1</v>
      </c>
      <c r="U12" s="555">
        <v>1</v>
      </c>
      <c r="V12" s="552">
        <v>1</v>
      </c>
      <c r="W12" s="18">
        <v>1</v>
      </c>
      <c r="X12" s="18">
        <v>1</v>
      </c>
      <c r="Y12" s="18">
        <v>1</v>
      </c>
      <c r="Z12" s="556">
        <v>1</v>
      </c>
      <c r="AA12" s="556">
        <v>1</v>
      </c>
      <c r="AB12" s="554">
        <v>1</v>
      </c>
      <c r="AC12" s="18">
        <v>1</v>
      </c>
      <c r="AD12" s="18">
        <v>1</v>
      </c>
      <c r="AE12" s="168">
        <v>1</v>
      </c>
      <c r="AF12" s="558">
        <v>0</v>
      </c>
      <c r="AG12" s="553">
        <v>1</v>
      </c>
      <c r="AH12" s="18">
        <v>1</v>
      </c>
      <c r="AI12" s="18">
        <v>0</v>
      </c>
      <c r="AJ12" s="12"/>
    </row>
    <row r="13" spans="1:36" ht="15" customHeight="1">
      <c r="A13" s="715"/>
      <c r="B13" s="301">
        <v>11</v>
      </c>
      <c r="C13" s="373">
        <v>1</v>
      </c>
      <c r="D13" s="374" t="s">
        <v>676</v>
      </c>
      <c r="E13" s="374"/>
      <c r="F13" s="374">
        <v>0</v>
      </c>
      <c r="G13" s="119">
        <v>0</v>
      </c>
      <c r="H13" s="119">
        <v>1</v>
      </c>
      <c r="I13" s="119">
        <v>1</v>
      </c>
      <c r="J13" s="552">
        <v>1</v>
      </c>
      <c r="K13" s="18">
        <v>1</v>
      </c>
      <c r="L13" s="18">
        <v>1</v>
      </c>
      <c r="M13" s="18">
        <v>1</v>
      </c>
      <c r="N13" s="556">
        <v>1</v>
      </c>
      <c r="O13" s="556">
        <v>1</v>
      </c>
      <c r="P13" s="553">
        <v>1</v>
      </c>
      <c r="Q13" s="18">
        <v>1</v>
      </c>
      <c r="R13" s="18">
        <v>1</v>
      </c>
      <c r="S13" s="18">
        <v>1</v>
      </c>
      <c r="T13" s="555">
        <v>1</v>
      </c>
      <c r="U13" s="555">
        <v>1</v>
      </c>
      <c r="V13" s="552">
        <v>1</v>
      </c>
      <c r="W13" s="18">
        <v>1</v>
      </c>
      <c r="X13" s="18">
        <v>1</v>
      </c>
      <c r="Y13" s="18">
        <v>1</v>
      </c>
      <c r="Z13" s="556">
        <v>1</v>
      </c>
      <c r="AA13" s="556">
        <v>1</v>
      </c>
      <c r="AB13" s="554">
        <v>1</v>
      </c>
      <c r="AC13" s="18">
        <v>1</v>
      </c>
      <c r="AD13" s="18">
        <v>1</v>
      </c>
      <c r="AE13" s="168">
        <v>1</v>
      </c>
      <c r="AF13" s="558">
        <v>0</v>
      </c>
      <c r="AG13" s="553">
        <v>1</v>
      </c>
      <c r="AH13" s="18">
        <v>1</v>
      </c>
      <c r="AI13" s="18">
        <v>0</v>
      </c>
      <c r="AJ13" s="12"/>
    </row>
    <row r="14" spans="1:36" ht="15" customHeight="1">
      <c r="A14" s="715"/>
      <c r="B14" s="301">
        <v>12</v>
      </c>
      <c r="C14" s="373">
        <v>1</v>
      </c>
      <c r="D14" s="374" t="s">
        <v>885</v>
      </c>
      <c r="E14" s="374"/>
      <c r="F14" s="374">
        <v>0</v>
      </c>
      <c r="G14" s="119">
        <v>0</v>
      </c>
      <c r="H14" s="119">
        <v>1</v>
      </c>
      <c r="I14" s="119">
        <v>1</v>
      </c>
      <c r="J14" s="552">
        <v>1</v>
      </c>
      <c r="K14" s="18">
        <v>1</v>
      </c>
      <c r="L14" s="18">
        <v>1</v>
      </c>
      <c r="M14" s="18">
        <v>1</v>
      </c>
      <c r="N14" s="556">
        <v>1</v>
      </c>
      <c r="O14" s="556">
        <v>1</v>
      </c>
      <c r="P14" s="553">
        <v>1</v>
      </c>
      <c r="Q14" s="18">
        <v>1</v>
      </c>
      <c r="R14" s="18">
        <v>1</v>
      </c>
      <c r="S14" s="18">
        <v>1</v>
      </c>
      <c r="T14" s="555">
        <v>1</v>
      </c>
      <c r="U14" s="555">
        <v>1</v>
      </c>
      <c r="V14" s="552">
        <v>1</v>
      </c>
      <c r="W14" s="18">
        <v>1</v>
      </c>
      <c r="X14" s="18">
        <v>1</v>
      </c>
      <c r="Y14" s="18">
        <v>1</v>
      </c>
      <c r="Z14" s="556">
        <v>1</v>
      </c>
      <c r="AA14" s="556">
        <v>1</v>
      </c>
      <c r="AB14" s="554">
        <v>1</v>
      </c>
      <c r="AC14" s="18">
        <v>1</v>
      </c>
      <c r="AD14" s="18">
        <v>1</v>
      </c>
      <c r="AE14" s="168">
        <v>1</v>
      </c>
      <c r="AF14" s="558">
        <v>0</v>
      </c>
      <c r="AG14" s="553">
        <v>1</v>
      </c>
      <c r="AH14" s="18">
        <v>1</v>
      </c>
      <c r="AI14" s="18">
        <v>0</v>
      </c>
      <c r="AJ14" s="12"/>
    </row>
    <row r="15" spans="1:36" ht="15" customHeight="1">
      <c r="A15" s="715"/>
      <c r="B15" s="301">
        <v>13</v>
      </c>
      <c r="C15" s="373">
        <v>1</v>
      </c>
      <c r="D15" s="374" t="s">
        <v>677</v>
      </c>
      <c r="E15" s="374"/>
      <c r="F15" s="374">
        <v>0</v>
      </c>
      <c r="G15" s="119">
        <v>0</v>
      </c>
      <c r="H15" s="119">
        <v>1</v>
      </c>
      <c r="I15" s="119">
        <v>1</v>
      </c>
      <c r="J15" s="552">
        <v>1</v>
      </c>
      <c r="K15" s="18">
        <v>1</v>
      </c>
      <c r="L15" s="18">
        <v>1</v>
      </c>
      <c r="M15" s="18">
        <v>1</v>
      </c>
      <c r="N15" s="561">
        <v>0</v>
      </c>
      <c r="O15" s="561">
        <v>0</v>
      </c>
      <c r="P15" s="553">
        <v>1</v>
      </c>
      <c r="Q15" s="18">
        <v>1</v>
      </c>
      <c r="R15" s="18">
        <v>1</v>
      </c>
      <c r="S15" s="18">
        <v>1</v>
      </c>
      <c r="T15" s="555">
        <v>1</v>
      </c>
      <c r="U15" s="555">
        <v>1</v>
      </c>
      <c r="V15" s="552">
        <v>1</v>
      </c>
      <c r="W15" s="18">
        <v>1</v>
      </c>
      <c r="X15" s="18">
        <v>1</v>
      </c>
      <c r="Y15" s="18">
        <v>1</v>
      </c>
      <c r="Z15" s="556">
        <v>0</v>
      </c>
      <c r="AA15" s="556">
        <v>0</v>
      </c>
      <c r="AB15" s="554">
        <v>0</v>
      </c>
      <c r="AC15" s="18">
        <v>0</v>
      </c>
      <c r="AD15" s="18">
        <v>0</v>
      </c>
      <c r="AE15" s="168">
        <v>0</v>
      </c>
      <c r="AF15" s="558">
        <v>0</v>
      </c>
      <c r="AG15" s="553">
        <v>1</v>
      </c>
      <c r="AH15" s="18">
        <v>1</v>
      </c>
      <c r="AI15" s="18">
        <v>0</v>
      </c>
      <c r="AJ15" s="12"/>
    </row>
    <row r="16" spans="1:36" ht="15" customHeight="1">
      <c r="A16" s="715"/>
      <c r="B16" s="301">
        <v>14</v>
      </c>
      <c r="C16" s="373">
        <v>1</v>
      </c>
      <c r="D16" s="374" t="s">
        <v>678</v>
      </c>
      <c r="E16" s="374"/>
      <c r="F16" s="374">
        <v>0</v>
      </c>
      <c r="G16" s="119">
        <v>0</v>
      </c>
      <c r="H16" s="119">
        <v>1</v>
      </c>
      <c r="I16" s="119">
        <v>1</v>
      </c>
      <c r="J16" s="552">
        <v>1</v>
      </c>
      <c r="K16" s="18">
        <v>1</v>
      </c>
      <c r="L16" s="18">
        <v>1</v>
      </c>
      <c r="M16" s="18">
        <v>1</v>
      </c>
      <c r="N16" s="561">
        <v>0</v>
      </c>
      <c r="O16" s="561">
        <v>0</v>
      </c>
      <c r="P16" s="553">
        <v>1</v>
      </c>
      <c r="Q16" s="18">
        <v>1</v>
      </c>
      <c r="R16" s="18">
        <v>0</v>
      </c>
      <c r="S16" s="18">
        <v>1</v>
      </c>
      <c r="T16" s="555">
        <v>1</v>
      </c>
      <c r="U16" s="555">
        <v>1</v>
      </c>
      <c r="V16" s="552">
        <v>1</v>
      </c>
      <c r="W16" s="18">
        <v>1</v>
      </c>
      <c r="X16" s="18">
        <v>1</v>
      </c>
      <c r="Y16" s="18">
        <v>1</v>
      </c>
      <c r="Z16" s="556">
        <v>0</v>
      </c>
      <c r="AA16" s="556">
        <v>0</v>
      </c>
      <c r="AB16" s="554">
        <v>0</v>
      </c>
      <c r="AC16" s="18">
        <v>0</v>
      </c>
      <c r="AD16" s="18">
        <v>0</v>
      </c>
      <c r="AE16" s="168">
        <v>0</v>
      </c>
      <c r="AF16" s="558">
        <v>0</v>
      </c>
      <c r="AG16" s="553">
        <v>1</v>
      </c>
      <c r="AH16" s="18">
        <v>1</v>
      </c>
      <c r="AI16" s="18">
        <v>1</v>
      </c>
      <c r="AJ16" s="12"/>
    </row>
    <row r="17" spans="1:36" ht="15" customHeight="1">
      <c r="A17" s="715"/>
      <c r="B17" s="301">
        <v>15</v>
      </c>
      <c r="C17" s="373">
        <v>1</v>
      </c>
      <c r="D17" s="374" t="s">
        <v>679</v>
      </c>
      <c r="E17" s="374"/>
      <c r="F17" s="374">
        <v>0</v>
      </c>
      <c r="G17" s="119">
        <v>0</v>
      </c>
      <c r="H17" s="119">
        <v>1</v>
      </c>
      <c r="I17" s="119">
        <v>1</v>
      </c>
      <c r="J17" s="552">
        <v>1</v>
      </c>
      <c r="K17" s="18">
        <v>1</v>
      </c>
      <c r="L17" s="18">
        <v>1</v>
      </c>
      <c r="M17" s="18">
        <v>1</v>
      </c>
      <c r="N17" s="556">
        <v>0</v>
      </c>
      <c r="O17" s="556">
        <v>0</v>
      </c>
      <c r="P17" s="553">
        <v>0</v>
      </c>
      <c r="Q17" s="18">
        <v>0</v>
      </c>
      <c r="R17" s="18">
        <v>0</v>
      </c>
      <c r="S17" s="18">
        <v>0</v>
      </c>
      <c r="T17" s="557">
        <v>0</v>
      </c>
      <c r="U17" s="557">
        <v>0</v>
      </c>
      <c r="V17" s="552">
        <v>0</v>
      </c>
      <c r="W17" s="18">
        <v>1</v>
      </c>
      <c r="X17" s="18">
        <v>1</v>
      </c>
      <c r="Y17" s="18">
        <v>0</v>
      </c>
      <c r="Z17" s="556">
        <v>0</v>
      </c>
      <c r="AA17" s="556">
        <v>0</v>
      </c>
      <c r="AB17" s="554">
        <v>0</v>
      </c>
      <c r="AC17" s="18">
        <v>0</v>
      </c>
      <c r="AD17" s="18">
        <v>0</v>
      </c>
      <c r="AE17" s="168">
        <v>0</v>
      </c>
      <c r="AF17" s="553">
        <v>0</v>
      </c>
      <c r="AG17" s="553">
        <v>0</v>
      </c>
      <c r="AH17" s="18">
        <v>0</v>
      </c>
      <c r="AI17" s="18">
        <v>0</v>
      </c>
      <c r="AJ17" s="12"/>
    </row>
    <row r="18" spans="1:36" ht="15" customHeight="1">
      <c r="A18" s="715"/>
      <c r="B18" s="301">
        <v>16</v>
      </c>
      <c r="C18" s="373">
        <v>1</v>
      </c>
      <c r="D18" s="374" t="s">
        <v>680</v>
      </c>
      <c r="E18" s="374"/>
      <c r="F18" s="374">
        <v>0</v>
      </c>
      <c r="G18" s="119">
        <v>0</v>
      </c>
      <c r="H18" s="119">
        <v>1</v>
      </c>
      <c r="I18" s="119">
        <v>1</v>
      </c>
      <c r="J18" s="552">
        <v>1</v>
      </c>
      <c r="K18" s="18">
        <v>1</v>
      </c>
      <c r="L18" s="18">
        <v>1</v>
      </c>
      <c r="M18" s="18">
        <v>1</v>
      </c>
      <c r="N18" s="556">
        <v>0</v>
      </c>
      <c r="O18" s="556">
        <v>1</v>
      </c>
      <c r="P18" s="553">
        <v>1</v>
      </c>
      <c r="Q18" s="18">
        <v>1</v>
      </c>
      <c r="R18" s="18">
        <v>1</v>
      </c>
      <c r="S18" s="18">
        <v>1</v>
      </c>
      <c r="T18" s="555">
        <v>1</v>
      </c>
      <c r="U18" s="555">
        <v>1</v>
      </c>
      <c r="V18" s="552">
        <v>1</v>
      </c>
      <c r="W18" s="18">
        <v>1</v>
      </c>
      <c r="X18" s="18">
        <v>1</v>
      </c>
      <c r="Y18" s="18">
        <v>1</v>
      </c>
      <c r="Z18" s="556">
        <v>1</v>
      </c>
      <c r="AA18" s="556">
        <v>1</v>
      </c>
      <c r="AB18" s="554">
        <v>1</v>
      </c>
      <c r="AC18" s="18">
        <v>1</v>
      </c>
      <c r="AD18" s="18">
        <v>0</v>
      </c>
      <c r="AE18" s="168">
        <v>1</v>
      </c>
      <c r="AF18" s="558">
        <v>0</v>
      </c>
      <c r="AG18" s="553">
        <v>1</v>
      </c>
      <c r="AH18" s="18">
        <v>0</v>
      </c>
      <c r="AI18" s="18">
        <v>0</v>
      </c>
      <c r="AJ18" s="12"/>
    </row>
    <row r="19" spans="1:36" ht="15" customHeight="1">
      <c r="A19" s="715"/>
      <c r="B19" s="301">
        <v>17</v>
      </c>
      <c r="C19" s="373">
        <v>1</v>
      </c>
      <c r="D19" s="374" t="s">
        <v>681</v>
      </c>
      <c r="E19" s="374"/>
      <c r="F19" s="374">
        <v>0</v>
      </c>
      <c r="G19" s="119">
        <v>0</v>
      </c>
      <c r="H19" s="119">
        <v>1</v>
      </c>
      <c r="I19" s="119">
        <v>1</v>
      </c>
      <c r="J19" s="552">
        <v>1</v>
      </c>
      <c r="K19" s="18">
        <v>1</v>
      </c>
      <c r="L19" s="18">
        <v>1</v>
      </c>
      <c r="M19" s="18">
        <v>1</v>
      </c>
      <c r="N19" s="556">
        <v>0</v>
      </c>
      <c r="O19" s="556">
        <v>1</v>
      </c>
      <c r="P19" s="553">
        <v>1</v>
      </c>
      <c r="Q19" s="18">
        <v>1</v>
      </c>
      <c r="R19" s="18">
        <v>1</v>
      </c>
      <c r="S19" s="18">
        <v>1</v>
      </c>
      <c r="T19" s="555">
        <v>1</v>
      </c>
      <c r="U19" s="555">
        <v>1</v>
      </c>
      <c r="V19" s="552">
        <v>1</v>
      </c>
      <c r="W19" s="18">
        <v>1</v>
      </c>
      <c r="X19" s="18">
        <v>1</v>
      </c>
      <c r="Y19" s="18">
        <v>1</v>
      </c>
      <c r="Z19" s="556">
        <v>1</v>
      </c>
      <c r="AA19" s="556">
        <v>1</v>
      </c>
      <c r="AB19" s="554">
        <v>1</v>
      </c>
      <c r="AC19" s="18">
        <v>1</v>
      </c>
      <c r="AD19" s="18">
        <v>0</v>
      </c>
      <c r="AE19" s="168">
        <v>0</v>
      </c>
      <c r="AF19" s="558">
        <v>0</v>
      </c>
      <c r="AG19" s="553">
        <v>1</v>
      </c>
      <c r="AH19" s="18">
        <v>1</v>
      </c>
      <c r="AI19" s="18">
        <v>0</v>
      </c>
      <c r="AJ19" s="12"/>
    </row>
    <row r="20" spans="1:36" ht="15" customHeight="1">
      <c r="A20" s="715"/>
      <c r="B20" s="301">
        <v>18</v>
      </c>
      <c r="C20" s="373">
        <v>1</v>
      </c>
      <c r="D20" s="374" t="s">
        <v>682</v>
      </c>
      <c r="E20" s="374"/>
      <c r="F20" s="374">
        <v>0</v>
      </c>
      <c r="G20" s="119">
        <v>0</v>
      </c>
      <c r="H20" s="119">
        <v>1</v>
      </c>
      <c r="I20" s="119">
        <v>1</v>
      </c>
      <c r="J20" s="552">
        <v>1</v>
      </c>
      <c r="K20" s="18">
        <v>1</v>
      </c>
      <c r="L20" s="18">
        <v>1</v>
      </c>
      <c r="M20" s="18">
        <v>1</v>
      </c>
      <c r="N20" s="560">
        <v>0</v>
      </c>
      <c r="O20" s="560">
        <v>0</v>
      </c>
      <c r="P20" s="553">
        <v>1</v>
      </c>
      <c r="Q20" s="18">
        <v>0</v>
      </c>
      <c r="R20" s="18">
        <v>0</v>
      </c>
      <c r="S20" s="18">
        <v>1</v>
      </c>
      <c r="T20" s="555">
        <v>1</v>
      </c>
      <c r="U20" s="555">
        <v>1</v>
      </c>
      <c r="V20" s="552">
        <v>1</v>
      </c>
      <c r="W20" s="18">
        <v>1</v>
      </c>
      <c r="X20" s="18">
        <v>1</v>
      </c>
      <c r="Y20" s="18">
        <v>1</v>
      </c>
      <c r="Z20" s="556">
        <v>0</v>
      </c>
      <c r="AA20" s="556">
        <v>0</v>
      </c>
      <c r="AB20" s="554">
        <v>0</v>
      </c>
      <c r="AC20" s="18">
        <v>0</v>
      </c>
      <c r="AD20" s="18">
        <v>0</v>
      </c>
      <c r="AE20" s="168">
        <v>1</v>
      </c>
      <c r="AF20" s="558">
        <v>0</v>
      </c>
      <c r="AG20" s="553">
        <v>1</v>
      </c>
      <c r="AH20" s="18">
        <v>1</v>
      </c>
      <c r="AI20" s="18">
        <v>0</v>
      </c>
      <c r="AJ20" s="12"/>
    </row>
    <row r="21" spans="1:36" ht="15" customHeight="1">
      <c r="A21" s="715"/>
      <c r="B21" s="301">
        <v>19</v>
      </c>
      <c r="C21" s="373">
        <v>1</v>
      </c>
      <c r="D21" s="374" t="s">
        <v>683</v>
      </c>
      <c r="E21" s="374"/>
      <c r="F21" s="374">
        <v>0</v>
      </c>
      <c r="G21" s="119">
        <v>0</v>
      </c>
      <c r="H21" s="119">
        <v>1</v>
      </c>
      <c r="I21" s="119">
        <v>1</v>
      </c>
      <c r="J21" s="552">
        <v>1</v>
      </c>
      <c r="K21" s="18">
        <v>1</v>
      </c>
      <c r="L21" s="18">
        <v>0</v>
      </c>
      <c r="M21" s="18">
        <v>1</v>
      </c>
      <c r="N21" s="556">
        <v>0</v>
      </c>
      <c r="O21" s="556">
        <v>0</v>
      </c>
      <c r="P21" s="553">
        <v>0</v>
      </c>
      <c r="Q21" s="18">
        <v>0</v>
      </c>
      <c r="R21" s="18">
        <v>0</v>
      </c>
      <c r="S21" s="18">
        <v>0</v>
      </c>
      <c r="T21" s="169">
        <v>1</v>
      </c>
      <c r="U21" s="169">
        <v>1</v>
      </c>
      <c r="V21" s="552">
        <v>0</v>
      </c>
      <c r="W21" s="18">
        <v>1</v>
      </c>
      <c r="X21" s="18">
        <v>1</v>
      </c>
      <c r="Y21" s="18">
        <v>1</v>
      </c>
      <c r="Z21" s="556">
        <v>0</v>
      </c>
      <c r="AA21" s="556">
        <v>0</v>
      </c>
      <c r="AB21" s="554">
        <v>0</v>
      </c>
      <c r="AC21" s="18">
        <v>0</v>
      </c>
      <c r="AD21" s="18">
        <v>0</v>
      </c>
      <c r="AE21" s="168">
        <v>1</v>
      </c>
      <c r="AF21" s="558">
        <v>0</v>
      </c>
      <c r="AG21" s="553">
        <v>1</v>
      </c>
      <c r="AH21" s="18">
        <v>1</v>
      </c>
      <c r="AI21" s="18">
        <v>0</v>
      </c>
      <c r="AJ21" s="12"/>
    </row>
    <row r="22" spans="1:36" ht="15" customHeight="1">
      <c r="A22" s="715"/>
      <c r="B22" s="301">
        <v>20</v>
      </c>
      <c r="C22" s="373">
        <v>1</v>
      </c>
      <c r="D22" s="374" t="s">
        <v>684</v>
      </c>
      <c r="E22" s="374"/>
      <c r="F22" s="374">
        <v>0</v>
      </c>
      <c r="G22" s="119">
        <v>0</v>
      </c>
      <c r="H22" s="119">
        <v>1</v>
      </c>
      <c r="I22" s="119">
        <v>1</v>
      </c>
      <c r="J22" s="552">
        <v>1</v>
      </c>
      <c r="K22" s="18">
        <v>1</v>
      </c>
      <c r="L22" s="18">
        <v>1</v>
      </c>
      <c r="M22" s="18">
        <v>1</v>
      </c>
      <c r="N22" s="556">
        <v>0</v>
      </c>
      <c r="O22" s="556">
        <v>0</v>
      </c>
      <c r="P22" s="553">
        <v>0</v>
      </c>
      <c r="Q22" s="18">
        <v>0</v>
      </c>
      <c r="R22" s="18">
        <v>0</v>
      </c>
      <c r="S22" s="18">
        <v>1</v>
      </c>
      <c r="T22" s="555">
        <v>1</v>
      </c>
      <c r="U22" s="555">
        <v>1</v>
      </c>
      <c r="V22" s="552">
        <v>1</v>
      </c>
      <c r="W22" s="18">
        <v>1</v>
      </c>
      <c r="X22" s="18">
        <v>1</v>
      </c>
      <c r="Y22" s="18">
        <v>1</v>
      </c>
      <c r="Z22" s="556">
        <v>0</v>
      </c>
      <c r="AA22" s="556">
        <v>0</v>
      </c>
      <c r="AB22" s="554">
        <v>0</v>
      </c>
      <c r="AC22" s="18">
        <v>0</v>
      </c>
      <c r="AD22" s="18">
        <v>0</v>
      </c>
      <c r="AE22" s="168">
        <v>0</v>
      </c>
      <c r="AF22" s="558">
        <v>0</v>
      </c>
      <c r="AG22" s="553">
        <v>1</v>
      </c>
      <c r="AH22" s="18">
        <v>1</v>
      </c>
      <c r="AI22" s="18">
        <v>0</v>
      </c>
      <c r="AJ22" s="12"/>
    </row>
    <row r="23" spans="1:36" ht="15" customHeight="1">
      <c r="A23" s="715"/>
      <c r="B23" s="301">
        <v>21</v>
      </c>
      <c r="C23" s="373">
        <v>1</v>
      </c>
      <c r="D23" s="374" t="s">
        <v>1315</v>
      </c>
      <c r="E23" s="374"/>
      <c r="F23" s="374">
        <v>0</v>
      </c>
      <c r="G23" s="119">
        <v>0</v>
      </c>
      <c r="H23" s="561">
        <v>0</v>
      </c>
      <c r="I23" s="561">
        <v>0</v>
      </c>
      <c r="J23" s="552">
        <v>1</v>
      </c>
      <c r="K23" s="18">
        <v>1</v>
      </c>
      <c r="L23" s="18">
        <v>0</v>
      </c>
      <c r="M23" s="18">
        <v>1</v>
      </c>
      <c r="N23" s="556">
        <v>0</v>
      </c>
      <c r="O23" s="556">
        <v>0</v>
      </c>
      <c r="P23" s="553">
        <v>0</v>
      </c>
      <c r="Q23" s="18">
        <v>0</v>
      </c>
      <c r="R23" s="18">
        <v>0</v>
      </c>
      <c r="S23" s="18">
        <v>1</v>
      </c>
      <c r="T23" s="555">
        <v>1</v>
      </c>
      <c r="U23" s="555">
        <v>1</v>
      </c>
      <c r="V23" s="552">
        <v>1</v>
      </c>
      <c r="W23" s="18">
        <v>1</v>
      </c>
      <c r="X23" s="18">
        <v>1</v>
      </c>
      <c r="Y23" s="18">
        <v>1</v>
      </c>
      <c r="Z23" s="556">
        <v>0</v>
      </c>
      <c r="AA23" s="556">
        <v>0</v>
      </c>
      <c r="AB23" s="554">
        <v>0</v>
      </c>
      <c r="AC23" s="18">
        <v>0</v>
      </c>
      <c r="AD23" s="18">
        <v>0</v>
      </c>
      <c r="AE23" s="168">
        <v>1</v>
      </c>
      <c r="AF23" s="558">
        <v>0</v>
      </c>
      <c r="AG23" s="553">
        <v>1</v>
      </c>
      <c r="AH23" s="18">
        <v>1</v>
      </c>
      <c r="AI23" s="18">
        <v>0</v>
      </c>
      <c r="AJ23" s="12"/>
    </row>
    <row r="24" spans="1:36" ht="15" customHeight="1">
      <c r="A24" s="715"/>
      <c r="B24" s="301">
        <v>22</v>
      </c>
      <c r="C24" s="373">
        <v>1</v>
      </c>
      <c r="D24" s="374" t="s">
        <v>1314</v>
      </c>
      <c r="E24" s="374"/>
      <c r="F24" s="374">
        <v>0</v>
      </c>
      <c r="G24" s="119">
        <v>0</v>
      </c>
      <c r="H24" s="561">
        <v>0</v>
      </c>
      <c r="I24" s="561">
        <v>0</v>
      </c>
      <c r="J24" s="552">
        <v>1</v>
      </c>
      <c r="K24" s="18">
        <v>1</v>
      </c>
      <c r="L24" s="18">
        <v>0</v>
      </c>
      <c r="M24" s="18">
        <v>1</v>
      </c>
      <c r="N24" s="556">
        <v>0</v>
      </c>
      <c r="O24" s="556">
        <v>0</v>
      </c>
      <c r="P24" s="553">
        <v>0</v>
      </c>
      <c r="Q24" s="18">
        <v>0</v>
      </c>
      <c r="R24" s="18">
        <v>0</v>
      </c>
      <c r="S24" s="18">
        <v>1</v>
      </c>
      <c r="T24" s="557">
        <v>0</v>
      </c>
      <c r="U24" s="557">
        <v>0</v>
      </c>
      <c r="V24" s="552">
        <v>0</v>
      </c>
      <c r="W24" s="18">
        <v>1</v>
      </c>
      <c r="X24" s="18">
        <v>1</v>
      </c>
      <c r="Y24" s="18">
        <v>0</v>
      </c>
      <c r="Z24" s="556">
        <v>0</v>
      </c>
      <c r="AA24" s="556">
        <v>0</v>
      </c>
      <c r="AB24" s="554">
        <v>0</v>
      </c>
      <c r="AC24" s="18">
        <v>0</v>
      </c>
      <c r="AD24" s="18">
        <v>0</v>
      </c>
      <c r="AE24" s="168">
        <v>1</v>
      </c>
      <c r="AF24" s="558">
        <v>0</v>
      </c>
      <c r="AG24" s="553">
        <v>1</v>
      </c>
      <c r="AH24" s="18">
        <v>1</v>
      </c>
      <c r="AI24" s="18">
        <v>0</v>
      </c>
      <c r="AJ24" s="12"/>
    </row>
    <row r="25" spans="1:36" ht="15" customHeight="1">
      <c r="A25" s="715"/>
      <c r="B25" s="301">
        <v>23</v>
      </c>
      <c r="C25" s="373">
        <v>1</v>
      </c>
      <c r="D25" s="374" t="s">
        <v>687</v>
      </c>
      <c r="E25" s="374"/>
      <c r="F25" s="374">
        <v>0</v>
      </c>
      <c r="G25" s="119">
        <v>0</v>
      </c>
      <c r="H25" s="119">
        <v>1</v>
      </c>
      <c r="I25" s="119">
        <v>1</v>
      </c>
      <c r="J25" s="552">
        <v>1</v>
      </c>
      <c r="K25" s="18">
        <v>1</v>
      </c>
      <c r="L25" s="18">
        <v>1</v>
      </c>
      <c r="M25" s="18">
        <v>1</v>
      </c>
      <c r="N25" s="556">
        <v>0</v>
      </c>
      <c r="O25" s="556">
        <v>0</v>
      </c>
      <c r="P25" s="553">
        <v>0</v>
      </c>
      <c r="Q25" s="18">
        <v>0</v>
      </c>
      <c r="R25" s="18">
        <v>0</v>
      </c>
      <c r="S25" s="18">
        <v>0</v>
      </c>
      <c r="T25" s="555">
        <v>1</v>
      </c>
      <c r="U25" s="555">
        <v>1</v>
      </c>
      <c r="V25" s="552">
        <v>1</v>
      </c>
      <c r="W25" s="18">
        <v>1</v>
      </c>
      <c r="X25" s="18">
        <v>1</v>
      </c>
      <c r="Y25" s="18">
        <v>1</v>
      </c>
      <c r="Z25" s="556">
        <v>0</v>
      </c>
      <c r="AA25" s="556">
        <v>0</v>
      </c>
      <c r="AB25" s="554">
        <v>0</v>
      </c>
      <c r="AC25" s="18">
        <v>0</v>
      </c>
      <c r="AD25" s="18">
        <v>0</v>
      </c>
      <c r="AE25" s="168">
        <v>1</v>
      </c>
      <c r="AF25" s="558">
        <v>0</v>
      </c>
      <c r="AG25" s="553">
        <v>1</v>
      </c>
      <c r="AH25" s="18">
        <v>1</v>
      </c>
      <c r="AI25" s="18">
        <v>0</v>
      </c>
      <c r="AJ25" s="12"/>
    </row>
    <row r="26" spans="1:36" ht="15" customHeight="1">
      <c r="A26" s="715"/>
      <c r="B26" s="301">
        <v>24</v>
      </c>
      <c r="C26" s="373">
        <v>1</v>
      </c>
      <c r="D26" s="374" t="s">
        <v>688</v>
      </c>
      <c r="E26" s="374"/>
      <c r="F26" s="374">
        <v>0</v>
      </c>
      <c r="G26" s="119">
        <v>0</v>
      </c>
      <c r="H26" s="560">
        <v>0</v>
      </c>
      <c r="I26" s="560">
        <v>0</v>
      </c>
      <c r="J26" s="552">
        <v>1</v>
      </c>
      <c r="K26" s="18">
        <v>1</v>
      </c>
      <c r="L26" s="18">
        <v>1</v>
      </c>
      <c r="M26" s="18">
        <v>1</v>
      </c>
      <c r="N26" s="556">
        <v>0</v>
      </c>
      <c r="O26" s="556">
        <v>0</v>
      </c>
      <c r="P26" s="553">
        <v>0</v>
      </c>
      <c r="Q26" s="18">
        <v>0</v>
      </c>
      <c r="R26" s="18">
        <v>0</v>
      </c>
      <c r="S26" s="18">
        <v>0</v>
      </c>
      <c r="T26" s="557">
        <v>0</v>
      </c>
      <c r="U26" s="557">
        <v>0</v>
      </c>
      <c r="V26" s="552">
        <v>1</v>
      </c>
      <c r="W26" s="18">
        <v>1</v>
      </c>
      <c r="X26" s="18">
        <v>1</v>
      </c>
      <c r="Y26" s="18">
        <v>1</v>
      </c>
      <c r="Z26" s="556">
        <v>0</v>
      </c>
      <c r="AA26" s="556">
        <v>0</v>
      </c>
      <c r="AB26" s="554">
        <v>0</v>
      </c>
      <c r="AC26" s="18">
        <v>0</v>
      </c>
      <c r="AD26" s="18">
        <v>0</v>
      </c>
      <c r="AE26" s="168">
        <v>1</v>
      </c>
      <c r="AF26" s="558">
        <v>0</v>
      </c>
      <c r="AG26" s="553">
        <v>1</v>
      </c>
      <c r="AH26" s="18">
        <v>1</v>
      </c>
      <c r="AI26" s="18">
        <v>0</v>
      </c>
      <c r="AJ26" s="12"/>
    </row>
    <row r="27" spans="1:36" ht="15" customHeight="1">
      <c r="A27" s="715"/>
      <c r="B27" s="301">
        <v>25</v>
      </c>
      <c r="C27" s="373">
        <v>1</v>
      </c>
      <c r="D27" s="376" t="s">
        <v>1767</v>
      </c>
      <c r="E27" s="374"/>
      <c r="F27" s="374">
        <v>0</v>
      </c>
      <c r="G27" s="119">
        <v>0</v>
      </c>
      <c r="H27" s="119">
        <v>1</v>
      </c>
      <c r="I27" s="119">
        <v>1</v>
      </c>
      <c r="J27" s="552">
        <v>1</v>
      </c>
      <c r="K27" s="18">
        <v>1</v>
      </c>
      <c r="L27" s="18">
        <v>1</v>
      </c>
      <c r="M27" s="18">
        <v>1</v>
      </c>
      <c r="N27" s="556">
        <v>0</v>
      </c>
      <c r="O27" s="556">
        <v>1</v>
      </c>
      <c r="P27" s="553">
        <v>1</v>
      </c>
      <c r="Q27" s="18">
        <v>1</v>
      </c>
      <c r="R27" s="18">
        <v>1</v>
      </c>
      <c r="S27" s="18">
        <v>1</v>
      </c>
      <c r="T27" s="555">
        <v>1</v>
      </c>
      <c r="U27" s="555">
        <v>1</v>
      </c>
      <c r="V27" s="552">
        <v>1</v>
      </c>
      <c r="W27" s="18">
        <v>1</v>
      </c>
      <c r="X27" s="18">
        <v>1</v>
      </c>
      <c r="Y27" s="18">
        <v>1</v>
      </c>
      <c r="Z27" s="556">
        <v>1</v>
      </c>
      <c r="AA27" s="556">
        <v>1</v>
      </c>
      <c r="AB27" s="554">
        <v>1</v>
      </c>
      <c r="AC27" s="18">
        <v>1</v>
      </c>
      <c r="AD27" s="18">
        <v>1</v>
      </c>
      <c r="AE27" s="168">
        <v>0</v>
      </c>
      <c r="AF27" s="558">
        <v>0</v>
      </c>
      <c r="AG27" s="553">
        <v>1</v>
      </c>
      <c r="AH27" s="18">
        <v>1</v>
      </c>
      <c r="AI27" s="18">
        <v>0</v>
      </c>
      <c r="AJ27" s="12"/>
    </row>
    <row r="28" spans="1:36" ht="15" customHeight="1">
      <c r="A28" s="715"/>
      <c r="B28" s="301">
        <v>26</v>
      </c>
      <c r="C28" s="373">
        <v>1</v>
      </c>
      <c r="D28" s="374" t="s">
        <v>1768</v>
      </c>
      <c r="E28" s="374"/>
      <c r="F28" s="374">
        <v>0</v>
      </c>
      <c r="G28" s="119">
        <v>0</v>
      </c>
      <c r="H28" s="119">
        <v>1</v>
      </c>
      <c r="I28" s="119">
        <v>1</v>
      </c>
      <c r="J28" s="552">
        <v>1</v>
      </c>
      <c r="K28" s="18">
        <v>1</v>
      </c>
      <c r="L28" s="18">
        <v>1</v>
      </c>
      <c r="M28" s="18">
        <v>1</v>
      </c>
      <c r="N28" s="556">
        <v>1</v>
      </c>
      <c r="O28" s="556">
        <v>1</v>
      </c>
      <c r="P28" s="553">
        <v>1</v>
      </c>
      <c r="Q28" s="18">
        <v>1</v>
      </c>
      <c r="R28" s="18">
        <v>1</v>
      </c>
      <c r="S28" s="18">
        <v>1</v>
      </c>
      <c r="T28" s="555">
        <v>1</v>
      </c>
      <c r="U28" s="555">
        <v>1</v>
      </c>
      <c r="V28" s="552">
        <v>1</v>
      </c>
      <c r="W28" s="18">
        <v>1</v>
      </c>
      <c r="X28" s="18">
        <v>1</v>
      </c>
      <c r="Y28" s="18">
        <v>1</v>
      </c>
      <c r="Z28" s="556">
        <v>1</v>
      </c>
      <c r="AA28" s="556">
        <v>1</v>
      </c>
      <c r="AB28" s="554">
        <v>1</v>
      </c>
      <c r="AC28" s="18">
        <v>1</v>
      </c>
      <c r="AD28" s="18">
        <v>1</v>
      </c>
      <c r="AE28" s="168">
        <v>1</v>
      </c>
      <c r="AF28" s="558">
        <v>0</v>
      </c>
      <c r="AG28" s="553">
        <v>1</v>
      </c>
      <c r="AH28" s="18">
        <v>1</v>
      </c>
      <c r="AI28" s="18">
        <v>0</v>
      </c>
      <c r="AJ28" s="12"/>
    </row>
    <row r="29" spans="1:36" ht="15" customHeight="1">
      <c r="A29" s="715"/>
      <c r="B29" s="301">
        <v>27</v>
      </c>
      <c r="C29" s="373">
        <v>1</v>
      </c>
      <c r="D29" s="374" t="s">
        <v>691</v>
      </c>
      <c r="E29" s="374"/>
      <c r="F29" s="374">
        <v>0</v>
      </c>
      <c r="G29" s="119">
        <v>0</v>
      </c>
      <c r="H29" s="119">
        <v>1</v>
      </c>
      <c r="I29" s="119">
        <v>1</v>
      </c>
      <c r="J29" s="552">
        <v>1</v>
      </c>
      <c r="K29" s="18">
        <v>1</v>
      </c>
      <c r="L29" s="18">
        <v>1</v>
      </c>
      <c r="M29" s="18">
        <v>1</v>
      </c>
      <c r="N29" s="556">
        <v>1</v>
      </c>
      <c r="O29" s="556">
        <v>1</v>
      </c>
      <c r="P29" s="553">
        <v>1</v>
      </c>
      <c r="Q29" s="18">
        <v>1</v>
      </c>
      <c r="R29" s="18">
        <v>1</v>
      </c>
      <c r="S29" s="18">
        <v>1</v>
      </c>
      <c r="T29" s="555">
        <v>1</v>
      </c>
      <c r="U29" s="555">
        <v>1</v>
      </c>
      <c r="V29" s="552">
        <v>1</v>
      </c>
      <c r="W29" s="18">
        <v>1</v>
      </c>
      <c r="X29" s="18">
        <v>1</v>
      </c>
      <c r="Y29" s="18">
        <v>1</v>
      </c>
      <c r="Z29" s="561">
        <v>1</v>
      </c>
      <c r="AA29" s="561">
        <v>1</v>
      </c>
      <c r="AB29" s="554">
        <v>0</v>
      </c>
      <c r="AC29" s="18">
        <v>0</v>
      </c>
      <c r="AD29" s="18">
        <v>0</v>
      </c>
      <c r="AE29" s="556">
        <v>1</v>
      </c>
      <c r="AF29" s="556">
        <v>1</v>
      </c>
      <c r="AG29" s="553">
        <v>1</v>
      </c>
      <c r="AH29" s="18">
        <v>1</v>
      </c>
      <c r="AI29" s="18">
        <v>1</v>
      </c>
      <c r="AJ29" s="12"/>
    </row>
    <row r="30" spans="1:36" ht="15" customHeight="1">
      <c r="A30" s="715"/>
      <c r="B30" s="301">
        <v>28</v>
      </c>
      <c r="C30" s="373">
        <v>1</v>
      </c>
      <c r="D30" s="374" t="s">
        <v>692</v>
      </c>
      <c r="E30" s="374"/>
      <c r="F30" s="374">
        <v>0</v>
      </c>
      <c r="G30" s="119">
        <v>0</v>
      </c>
      <c r="H30" s="119">
        <v>1</v>
      </c>
      <c r="I30" s="119">
        <v>1</v>
      </c>
      <c r="J30" s="552">
        <v>1</v>
      </c>
      <c r="K30" s="18">
        <v>1</v>
      </c>
      <c r="L30" s="18">
        <v>1</v>
      </c>
      <c r="M30" s="18">
        <v>1</v>
      </c>
      <c r="N30" s="556">
        <v>1</v>
      </c>
      <c r="O30" s="556">
        <v>1</v>
      </c>
      <c r="P30" s="553">
        <v>1</v>
      </c>
      <c r="Q30" s="18">
        <v>1</v>
      </c>
      <c r="R30" s="18">
        <v>1</v>
      </c>
      <c r="S30" s="18">
        <v>1</v>
      </c>
      <c r="T30" s="555">
        <v>1</v>
      </c>
      <c r="U30" s="555">
        <v>1</v>
      </c>
      <c r="V30" s="552">
        <v>1</v>
      </c>
      <c r="W30" s="18">
        <v>1</v>
      </c>
      <c r="X30" s="18">
        <v>1</v>
      </c>
      <c r="Y30" s="18">
        <v>1</v>
      </c>
      <c r="Z30" s="561">
        <v>1</v>
      </c>
      <c r="AA30" s="561">
        <v>1</v>
      </c>
      <c r="AB30" s="554">
        <v>0</v>
      </c>
      <c r="AC30" s="18">
        <v>0</v>
      </c>
      <c r="AD30" s="18">
        <v>0</v>
      </c>
      <c r="AE30" s="556">
        <v>1</v>
      </c>
      <c r="AF30" s="556">
        <v>1</v>
      </c>
      <c r="AG30" s="553">
        <v>1</v>
      </c>
      <c r="AH30" s="18">
        <v>1</v>
      </c>
      <c r="AI30" s="18">
        <v>1</v>
      </c>
      <c r="AJ30" s="12"/>
    </row>
    <row r="31" spans="1:36" ht="15" customHeight="1">
      <c r="A31" s="715"/>
      <c r="B31" s="301">
        <v>29</v>
      </c>
      <c r="C31" s="373">
        <v>1</v>
      </c>
      <c r="D31" s="374" t="s">
        <v>693</v>
      </c>
      <c r="E31" s="374"/>
      <c r="F31" s="374">
        <v>0</v>
      </c>
      <c r="G31" s="119">
        <v>0</v>
      </c>
      <c r="H31" s="119">
        <v>1</v>
      </c>
      <c r="I31" s="119">
        <v>1</v>
      </c>
      <c r="J31" s="552">
        <v>1</v>
      </c>
      <c r="K31" s="18">
        <v>1</v>
      </c>
      <c r="L31" s="18">
        <v>1</v>
      </c>
      <c r="M31" s="18">
        <v>1</v>
      </c>
      <c r="N31" s="556">
        <v>1</v>
      </c>
      <c r="O31" s="556">
        <v>1</v>
      </c>
      <c r="P31" s="553">
        <v>1</v>
      </c>
      <c r="Q31" s="18">
        <v>1</v>
      </c>
      <c r="R31" s="18">
        <v>1</v>
      </c>
      <c r="S31" s="18">
        <v>1</v>
      </c>
      <c r="T31" s="555">
        <v>1</v>
      </c>
      <c r="U31" s="555">
        <v>1</v>
      </c>
      <c r="V31" s="552">
        <v>1</v>
      </c>
      <c r="W31" s="18">
        <v>1</v>
      </c>
      <c r="X31" s="18">
        <v>1</v>
      </c>
      <c r="Y31" s="18">
        <v>1</v>
      </c>
      <c r="Z31" s="556">
        <v>1</v>
      </c>
      <c r="AA31" s="556">
        <v>1</v>
      </c>
      <c r="AB31" s="554">
        <v>1</v>
      </c>
      <c r="AC31" s="18">
        <v>1</v>
      </c>
      <c r="AD31" s="18">
        <v>0</v>
      </c>
      <c r="AE31" s="556">
        <v>1</v>
      </c>
      <c r="AF31" s="556">
        <v>1</v>
      </c>
      <c r="AG31" s="553">
        <v>1</v>
      </c>
      <c r="AH31" s="18">
        <v>1</v>
      </c>
      <c r="AI31" s="18">
        <v>1</v>
      </c>
      <c r="AJ31" s="12"/>
    </row>
    <row r="32" spans="1:36" ht="15" customHeight="1">
      <c r="A32" s="715"/>
      <c r="B32" s="301">
        <v>30</v>
      </c>
      <c r="C32" s="373">
        <v>1</v>
      </c>
      <c r="D32" s="374" t="s">
        <v>884</v>
      </c>
      <c r="E32" s="374"/>
      <c r="F32" s="374">
        <v>0</v>
      </c>
      <c r="G32" s="119">
        <v>0</v>
      </c>
      <c r="H32" s="119">
        <v>1</v>
      </c>
      <c r="I32" s="119">
        <v>1</v>
      </c>
      <c r="J32" s="552">
        <v>1</v>
      </c>
      <c r="K32" s="18">
        <v>1</v>
      </c>
      <c r="L32" s="18">
        <v>1</v>
      </c>
      <c r="M32" s="18">
        <v>1</v>
      </c>
      <c r="N32" s="556">
        <v>1</v>
      </c>
      <c r="O32" s="556">
        <v>1</v>
      </c>
      <c r="P32" s="553">
        <v>1</v>
      </c>
      <c r="Q32" s="18">
        <v>1</v>
      </c>
      <c r="R32" s="18">
        <v>1</v>
      </c>
      <c r="S32" s="18">
        <v>1</v>
      </c>
      <c r="T32" s="555">
        <v>1</v>
      </c>
      <c r="U32" s="555">
        <v>1</v>
      </c>
      <c r="V32" s="552">
        <v>1</v>
      </c>
      <c r="W32" s="18">
        <v>1</v>
      </c>
      <c r="X32" s="18">
        <v>1</v>
      </c>
      <c r="Y32" s="18">
        <v>1</v>
      </c>
      <c r="Z32" s="556">
        <v>1</v>
      </c>
      <c r="AA32" s="556">
        <v>1</v>
      </c>
      <c r="AB32" s="554">
        <v>1</v>
      </c>
      <c r="AC32" s="18">
        <v>1</v>
      </c>
      <c r="AD32" s="18">
        <v>0</v>
      </c>
      <c r="AE32" s="558">
        <v>0</v>
      </c>
      <c r="AF32" s="558">
        <v>0</v>
      </c>
      <c r="AG32" s="553">
        <v>1</v>
      </c>
      <c r="AH32" s="18">
        <v>1</v>
      </c>
      <c r="AI32" s="18">
        <v>1</v>
      </c>
      <c r="AJ32" s="12"/>
    </row>
    <row r="33" spans="1:36" ht="15" customHeight="1">
      <c r="A33" s="715"/>
      <c r="B33" s="301">
        <v>31</v>
      </c>
      <c r="C33" s="373">
        <v>1</v>
      </c>
      <c r="D33" s="374" t="s">
        <v>694</v>
      </c>
      <c r="E33" s="374"/>
      <c r="F33" s="374">
        <v>0</v>
      </c>
      <c r="G33" s="119">
        <v>0</v>
      </c>
      <c r="H33" s="119">
        <v>1</v>
      </c>
      <c r="I33" s="119">
        <v>1</v>
      </c>
      <c r="J33" s="552">
        <v>1</v>
      </c>
      <c r="K33" s="18">
        <v>1</v>
      </c>
      <c r="L33" s="18">
        <v>1</v>
      </c>
      <c r="M33" s="18">
        <v>1</v>
      </c>
      <c r="N33" s="556">
        <v>1</v>
      </c>
      <c r="O33" s="556">
        <v>1</v>
      </c>
      <c r="P33" s="553">
        <v>1</v>
      </c>
      <c r="Q33" s="18">
        <v>1</v>
      </c>
      <c r="R33" s="18">
        <v>1</v>
      </c>
      <c r="S33" s="18">
        <v>1</v>
      </c>
      <c r="T33" s="555">
        <v>1</v>
      </c>
      <c r="U33" s="555">
        <v>1</v>
      </c>
      <c r="V33" s="552">
        <v>1</v>
      </c>
      <c r="W33" s="18">
        <v>1</v>
      </c>
      <c r="X33" s="18">
        <v>1</v>
      </c>
      <c r="Y33" s="18">
        <v>1</v>
      </c>
      <c r="Z33" s="556">
        <v>1</v>
      </c>
      <c r="AA33" s="556">
        <v>1</v>
      </c>
      <c r="AB33" s="554">
        <v>1</v>
      </c>
      <c r="AC33" s="18">
        <v>1</v>
      </c>
      <c r="AD33" s="18">
        <v>0</v>
      </c>
      <c r="AE33" s="558">
        <v>0</v>
      </c>
      <c r="AF33" s="558">
        <v>0</v>
      </c>
      <c r="AG33" s="553">
        <v>1</v>
      </c>
      <c r="AH33" s="18">
        <v>1</v>
      </c>
      <c r="AI33" s="18">
        <v>1</v>
      </c>
      <c r="AJ33" s="12"/>
    </row>
    <row r="34" spans="1:36" ht="15" customHeight="1">
      <c r="A34" s="715"/>
      <c r="B34" s="301">
        <v>32</v>
      </c>
      <c r="C34" s="373">
        <v>1</v>
      </c>
      <c r="D34" s="374" t="s">
        <v>695</v>
      </c>
      <c r="E34" s="374"/>
      <c r="F34" s="374">
        <v>0</v>
      </c>
      <c r="G34" s="119">
        <v>0</v>
      </c>
      <c r="H34" s="119">
        <v>1</v>
      </c>
      <c r="I34" s="119">
        <v>1</v>
      </c>
      <c r="J34" s="552">
        <v>1</v>
      </c>
      <c r="K34" s="18">
        <v>1</v>
      </c>
      <c r="L34" s="18">
        <v>1</v>
      </c>
      <c r="M34" s="18">
        <v>1</v>
      </c>
      <c r="N34" s="561">
        <v>1</v>
      </c>
      <c r="O34" s="561">
        <v>0</v>
      </c>
      <c r="P34" s="553">
        <v>1</v>
      </c>
      <c r="Q34" s="18">
        <v>1</v>
      </c>
      <c r="R34" s="18">
        <v>1</v>
      </c>
      <c r="S34" s="18">
        <v>1</v>
      </c>
      <c r="T34" s="555">
        <v>1</v>
      </c>
      <c r="U34" s="555">
        <v>1</v>
      </c>
      <c r="V34" s="552">
        <v>1</v>
      </c>
      <c r="W34" s="18">
        <v>1</v>
      </c>
      <c r="X34" s="18">
        <v>1</v>
      </c>
      <c r="Y34" s="18">
        <v>1</v>
      </c>
      <c r="Z34" s="556">
        <v>0</v>
      </c>
      <c r="AA34" s="556">
        <v>0</v>
      </c>
      <c r="AB34" s="554">
        <v>1</v>
      </c>
      <c r="AC34" s="18">
        <v>1</v>
      </c>
      <c r="AD34" s="18">
        <v>0</v>
      </c>
      <c r="AE34" s="558">
        <v>0</v>
      </c>
      <c r="AF34" s="558">
        <v>0</v>
      </c>
      <c r="AG34" s="553">
        <v>1</v>
      </c>
      <c r="AH34" s="18">
        <v>1</v>
      </c>
      <c r="AI34" s="18">
        <v>1</v>
      </c>
      <c r="AJ34" s="12"/>
    </row>
    <row r="35" spans="1:36" ht="15" customHeight="1">
      <c r="A35" s="715"/>
      <c r="B35" s="301">
        <v>33</v>
      </c>
      <c r="C35" s="373">
        <v>1</v>
      </c>
      <c r="D35" s="374" t="s">
        <v>696</v>
      </c>
      <c r="E35" s="374"/>
      <c r="F35" s="374">
        <v>0</v>
      </c>
      <c r="G35" s="119">
        <v>0</v>
      </c>
      <c r="H35" s="119">
        <v>1</v>
      </c>
      <c r="I35" s="119">
        <v>1</v>
      </c>
      <c r="J35" s="552">
        <v>1</v>
      </c>
      <c r="K35" s="18">
        <v>1</v>
      </c>
      <c r="L35" s="18">
        <v>1</v>
      </c>
      <c r="M35" s="18">
        <v>1</v>
      </c>
      <c r="N35" s="561">
        <v>0</v>
      </c>
      <c r="O35" s="561">
        <v>0</v>
      </c>
      <c r="P35" s="553">
        <v>1</v>
      </c>
      <c r="Q35" s="18">
        <v>1</v>
      </c>
      <c r="R35" s="18">
        <v>1</v>
      </c>
      <c r="S35" s="18">
        <v>1</v>
      </c>
      <c r="T35" s="555">
        <v>1</v>
      </c>
      <c r="U35" s="555">
        <v>1</v>
      </c>
      <c r="V35" s="552">
        <v>1</v>
      </c>
      <c r="W35" s="18">
        <v>1</v>
      </c>
      <c r="X35" s="18">
        <v>1</v>
      </c>
      <c r="Y35" s="18">
        <v>1</v>
      </c>
      <c r="Z35" s="556">
        <v>0</v>
      </c>
      <c r="AA35" s="556">
        <v>0</v>
      </c>
      <c r="AB35" s="18">
        <v>0</v>
      </c>
      <c r="AC35" s="18">
        <v>1</v>
      </c>
      <c r="AD35" s="18">
        <v>0</v>
      </c>
      <c r="AE35" s="558">
        <v>0</v>
      </c>
      <c r="AF35" s="558">
        <v>0</v>
      </c>
      <c r="AG35" s="553">
        <v>1</v>
      </c>
      <c r="AH35" s="18">
        <v>1</v>
      </c>
      <c r="AI35" s="18">
        <v>1</v>
      </c>
      <c r="AJ35" s="12"/>
    </row>
    <row r="36" spans="1:36" ht="15" customHeight="1">
      <c r="A36" s="715"/>
      <c r="B36" s="301">
        <v>34</v>
      </c>
      <c r="C36" s="373">
        <v>1</v>
      </c>
      <c r="D36" s="374" t="s">
        <v>697</v>
      </c>
      <c r="E36" s="374"/>
      <c r="F36" s="374">
        <v>0</v>
      </c>
      <c r="G36" s="119">
        <v>0</v>
      </c>
      <c r="H36" s="119">
        <v>1</v>
      </c>
      <c r="I36" s="119">
        <v>1</v>
      </c>
      <c r="J36" s="552">
        <v>1</v>
      </c>
      <c r="K36" s="18">
        <v>1</v>
      </c>
      <c r="L36" s="18">
        <v>1</v>
      </c>
      <c r="M36" s="18">
        <v>1</v>
      </c>
      <c r="N36" s="556">
        <v>1</v>
      </c>
      <c r="O36" s="556">
        <v>1</v>
      </c>
      <c r="P36" s="553">
        <v>1</v>
      </c>
      <c r="Q36" s="18">
        <v>1</v>
      </c>
      <c r="R36" s="18">
        <v>0</v>
      </c>
      <c r="S36" s="18">
        <v>0</v>
      </c>
      <c r="T36" s="555">
        <v>1</v>
      </c>
      <c r="U36" s="555">
        <v>1</v>
      </c>
      <c r="V36" s="552">
        <v>1</v>
      </c>
      <c r="W36" s="18">
        <v>1</v>
      </c>
      <c r="X36" s="18">
        <v>1</v>
      </c>
      <c r="Y36" s="18">
        <v>1</v>
      </c>
      <c r="Z36" s="556">
        <v>0</v>
      </c>
      <c r="AA36" s="556">
        <v>0</v>
      </c>
      <c r="AB36" s="18">
        <v>0</v>
      </c>
      <c r="AC36" s="18">
        <v>1</v>
      </c>
      <c r="AD36" s="18">
        <v>0</v>
      </c>
      <c r="AE36" s="558">
        <v>0</v>
      </c>
      <c r="AF36" s="558">
        <v>0</v>
      </c>
      <c r="AG36" s="553">
        <v>1</v>
      </c>
      <c r="AH36" s="18">
        <v>0</v>
      </c>
      <c r="AI36" s="18">
        <v>1</v>
      </c>
      <c r="AJ36" s="12"/>
    </row>
    <row r="37" spans="1:36" ht="15" customHeight="1">
      <c r="A37" s="715"/>
      <c r="B37" s="301">
        <v>35</v>
      </c>
      <c r="C37" s="373">
        <v>1</v>
      </c>
      <c r="D37" s="374" t="s">
        <v>698</v>
      </c>
      <c r="E37" s="374"/>
      <c r="F37" s="374">
        <v>0</v>
      </c>
      <c r="G37" s="119">
        <v>0</v>
      </c>
      <c r="H37" s="119">
        <v>1</v>
      </c>
      <c r="I37" s="119">
        <v>1</v>
      </c>
      <c r="J37" s="552">
        <v>1</v>
      </c>
      <c r="K37" s="18">
        <v>1</v>
      </c>
      <c r="L37" s="18">
        <v>1</v>
      </c>
      <c r="M37" s="18">
        <v>1</v>
      </c>
      <c r="N37" s="556">
        <v>0</v>
      </c>
      <c r="O37" s="556">
        <v>1</v>
      </c>
      <c r="P37" s="553">
        <v>1</v>
      </c>
      <c r="Q37" s="18">
        <v>1</v>
      </c>
      <c r="R37" s="18">
        <v>1</v>
      </c>
      <c r="S37" s="18">
        <v>0</v>
      </c>
      <c r="T37" s="555">
        <v>1</v>
      </c>
      <c r="U37" s="555">
        <v>1</v>
      </c>
      <c r="V37" s="552">
        <v>1</v>
      </c>
      <c r="W37" s="18">
        <v>1</v>
      </c>
      <c r="X37" s="18">
        <v>1</v>
      </c>
      <c r="Y37" s="18">
        <v>1</v>
      </c>
      <c r="Z37" s="567">
        <v>0</v>
      </c>
      <c r="AA37" s="567">
        <v>0</v>
      </c>
      <c r="AB37" s="554">
        <v>1</v>
      </c>
      <c r="AC37" s="18">
        <v>1</v>
      </c>
      <c r="AD37" s="18">
        <v>0</v>
      </c>
      <c r="AE37" s="558">
        <v>0</v>
      </c>
      <c r="AF37" s="558">
        <v>0</v>
      </c>
      <c r="AG37" s="553">
        <v>1</v>
      </c>
      <c r="AH37" s="18">
        <v>1</v>
      </c>
      <c r="AI37" s="18">
        <v>1</v>
      </c>
      <c r="AJ37" s="12"/>
    </row>
    <row r="38" spans="1:36" ht="15" customHeight="1">
      <c r="A38" s="715"/>
      <c r="B38" s="301">
        <v>36</v>
      </c>
      <c r="C38" s="373">
        <v>1</v>
      </c>
      <c r="D38" s="374" t="s">
        <v>699</v>
      </c>
      <c r="E38" s="374"/>
      <c r="F38" s="374">
        <v>0</v>
      </c>
      <c r="G38" s="119">
        <v>0</v>
      </c>
      <c r="H38" s="119">
        <v>1</v>
      </c>
      <c r="I38" s="119">
        <v>1</v>
      </c>
      <c r="J38" s="552">
        <v>1</v>
      </c>
      <c r="K38" s="18">
        <v>1</v>
      </c>
      <c r="L38" s="18">
        <v>1</v>
      </c>
      <c r="M38" s="18">
        <v>1</v>
      </c>
      <c r="N38" s="556" t="s">
        <v>2166</v>
      </c>
      <c r="O38" s="556">
        <v>0</v>
      </c>
      <c r="P38" s="553">
        <v>0</v>
      </c>
      <c r="Q38" s="18">
        <v>0</v>
      </c>
      <c r="R38" s="18">
        <v>0</v>
      </c>
      <c r="S38" s="18">
        <v>0</v>
      </c>
      <c r="T38" s="555">
        <v>1</v>
      </c>
      <c r="U38" s="555">
        <v>1</v>
      </c>
      <c r="V38" s="552">
        <v>1</v>
      </c>
      <c r="W38" s="18">
        <v>1</v>
      </c>
      <c r="X38" s="18">
        <v>1</v>
      </c>
      <c r="Y38" s="18">
        <v>1</v>
      </c>
      <c r="Z38" s="556" t="s">
        <v>2166</v>
      </c>
      <c r="AA38" s="556">
        <v>0</v>
      </c>
      <c r="AB38" s="554">
        <v>0</v>
      </c>
      <c r="AC38" s="18">
        <v>0</v>
      </c>
      <c r="AD38" s="18">
        <v>0</v>
      </c>
      <c r="AE38" s="553" t="s">
        <v>864</v>
      </c>
      <c r="AF38" s="553">
        <v>0</v>
      </c>
      <c r="AG38" s="553">
        <v>0</v>
      </c>
      <c r="AH38" s="18">
        <v>0</v>
      </c>
      <c r="AI38" s="18">
        <v>0</v>
      </c>
      <c r="AJ38" s="12"/>
    </row>
    <row r="39" spans="1:36" ht="15" customHeight="1">
      <c r="A39" s="715"/>
      <c r="B39" s="301">
        <v>37</v>
      </c>
      <c r="C39" s="373">
        <v>1</v>
      </c>
      <c r="D39" s="374" t="s">
        <v>700</v>
      </c>
      <c r="E39" s="374"/>
      <c r="F39" s="374">
        <v>0</v>
      </c>
      <c r="G39" s="99" t="s">
        <v>864</v>
      </c>
      <c r="H39" s="119">
        <v>1</v>
      </c>
      <c r="I39" s="119">
        <v>1</v>
      </c>
      <c r="J39" s="552">
        <v>1</v>
      </c>
      <c r="K39" s="18">
        <v>1</v>
      </c>
      <c r="L39" s="18">
        <v>1</v>
      </c>
      <c r="M39" s="18">
        <v>1</v>
      </c>
      <c r="N39" s="556" t="s">
        <v>2166</v>
      </c>
      <c r="O39" s="556" t="s">
        <v>2166</v>
      </c>
      <c r="P39" s="553" t="s">
        <v>864</v>
      </c>
      <c r="Q39" s="18" t="s">
        <v>864</v>
      </c>
      <c r="R39" s="18" t="s">
        <v>864</v>
      </c>
      <c r="S39" s="18" t="s">
        <v>864</v>
      </c>
      <c r="T39" s="555">
        <v>1</v>
      </c>
      <c r="U39" s="555">
        <v>1</v>
      </c>
      <c r="V39" s="552">
        <v>1</v>
      </c>
      <c r="W39" s="18">
        <v>1</v>
      </c>
      <c r="X39" s="18">
        <v>1</v>
      </c>
      <c r="Y39" s="18">
        <v>1</v>
      </c>
      <c r="Z39" s="556" t="s">
        <v>2166</v>
      </c>
      <c r="AA39" s="556" t="s">
        <v>2166</v>
      </c>
      <c r="AB39" s="553" t="s">
        <v>864</v>
      </c>
      <c r="AC39" s="18" t="s">
        <v>864</v>
      </c>
      <c r="AD39" s="18" t="s">
        <v>864</v>
      </c>
      <c r="AE39" s="553" t="s">
        <v>864</v>
      </c>
      <c r="AF39" s="553" t="s">
        <v>864</v>
      </c>
      <c r="AG39" s="553" t="s">
        <v>864</v>
      </c>
      <c r="AH39" s="18" t="s">
        <v>864</v>
      </c>
      <c r="AI39" s="18" t="s">
        <v>864</v>
      </c>
      <c r="AJ39" s="12"/>
    </row>
    <row r="40" spans="1:36" ht="15" customHeight="1">
      <c r="A40" s="715"/>
      <c r="B40" s="301">
        <v>38</v>
      </c>
      <c r="C40" s="373">
        <v>1</v>
      </c>
      <c r="D40" s="374" t="s">
        <v>701</v>
      </c>
      <c r="E40" s="374"/>
      <c r="F40" s="374">
        <v>0</v>
      </c>
      <c r="G40" s="99" t="s">
        <v>864</v>
      </c>
      <c r="H40" s="119">
        <v>1</v>
      </c>
      <c r="I40" s="119">
        <v>1</v>
      </c>
      <c r="J40" s="552">
        <v>1</v>
      </c>
      <c r="K40" s="18">
        <v>1</v>
      </c>
      <c r="L40" s="18">
        <v>1</v>
      </c>
      <c r="M40" s="18">
        <v>1</v>
      </c>
      <c r="N40" s="556" t="s">
        <v>2166</v>
      </c>
      <c r="O40" s="556" t="s">
        <v>2166</v>
      </c>
      <c r="P40" s="553" t="s">
        <v>864</v>
      </c>
      <c r="Q40" s="18" t="s">
        <v>864</v>
      </c>
      <c r="R40" s="18" t="s">
        <v>864</v>
      </c>
      <c r="S40" s="18" t="s">
        <v>864</v>
      </c>
      <c r="T40" s="555">
        <v>1</v>
      </c>
      <c r="U40" s="555">
        <v>1</v>
      </c>
      <c r="V40" s="552">
        <v>1</v>
      </c>
      <c r="W40" s="18">
        <v>1</v>
      </c>
      <c r="X40" s="18">
        <v>1</v>
      </c>
      <c r="Y40" s="18">
        <v>1</v>
      </c>
      <c r="Z40" s="556" t="s">
        <v>2166</v>
      </c>
      <c r="AA40" s="556" t="s">
        <v>2166</v>
      </c>
      <c r="AB40" s="553" t="s">
        <v>864</v>
      </c>
      <c r="AC40" s="18" t="s">
        <v>864</v>
      </c>
      <c r="AD40" s="18" t="s">
        <v>864</v>
      </c>
      <c r="AE40" s="553" t="s">
        <v>864</v>
      </c>
      <c r="AF40" s="553" t="s">
        <v>864</v>
      </c>
      <c r="AG40" s="553" t="s">
        <v>864</v>
      </c>
      <c r="AH40" s="18" t="s">
        <v>864</v>
      </c>
      <c r="AI40" s="18" t="s">
        <v>864</v>
      </c>
      <c r="AJ40" s="12"/>
    </row>
    <row r="41" spans="1:36" ht="15" customHeight="1">
      <c r="A41" s="715"/>
      <c r="B41" s="62">
        <v>39</v>
      </c>
      <c r="C41" s="375">
        <v>1</v>
      </c>
      <c r="D41" s="374" t="s">
        <v>702</v>
      </c>
      <c r="E41" s="374"/>
      <c r="F41" s="374">
        <v>0</v>
      </c>
      <c r="G41" s="99" t="s">
        <v>864</v>
      </c>
      <c r="H41" s="119">
        <v>1</v>
      </c>
      <c r="I41" s="119">
        <v>1</v>
      </c>
      <c r="J41" s="552">
        <v>1</v>
      </c>
      <c r="K41" s="18">
        <v>1</v>
      </c>
      <c r="L41" s="18">
        <v>1</v>
      </c>
      <c r="M41" s="18">
        <v>1</v>
      </c>
      <c r="N41" s="556" t="s">
        <v>2166</v>
      </c>
      <c r="O41" s="556" t="s">
        <v>2166</v>
      </c>
      <c r="P41" s="553" t="s">
        <v>864</v>
      </c>
      <c r="Q41" s="18" t="s">
        <v>864</v>
      </c>
      <c r="R41" s="18" t="s">
        <v>864</v>
      </c>
      <c r="S41" s="18" t="s">
        <v>864</v>
      </c>
      <c r="T41" s="555">
        <v>1</v>
      </c>
      <c r="U41" s="555">
        <v>1</v>
      </c>
      <c r="V41" s="552">
        <v>1</v>
      </c>
      <c r="W41" s="18">
        <v>1</v>
      </c>
      <c r="X41" s="18">
        <v>1</v>
      </c>
      <c r="Y41" s="18">
        <v>1</v>
      </c>
      <c r="Z41" s="556" t="s">
        <v>2166</v>
      </c>
      <c r="AA41" s="556" t="s">
        <v>2166</v>
      </c>
      <c r="AB41" s="553" t="s">
        <v>864</v>
      </c>
      <c r="AC41" s="18" t="s">
        <v>864</v>
      </c>
      <c r="AD41" s="18" t="s">
        <v>864</v>
      </c>
      <c r="AE41" s="553" t="s">
        <v>864</v>
      </c>
      <c r="AF41" s="553" t="s">
        <v>864</v>
      </c>
      <c r="AG41" s="553" t="s">
        <v>864</v>
      </c>
      <c r="AH41" s="18" t="s">
        <v>864</v>
      </c>
      <c r="AI41" s="18" t="s">
        <v>864</v>
      </c>
      <c r="AJ41" s="12"/>
    </row>
    <row r="42" spans="1:36" ht="15" customHeight="1">
      <c r="A42" s="715"/>
      <c r="B42" s="84">
        <v>40</v>
      </c>
      <c r="C42" s="391">
        <f t="shared" ref="C42:C48" si="0">((SUM($C$3:$C$41)*0.25)/7)*-1</f>
        <v>-1.3928571428571428</v>
      </c>
      <c r="D42" s="372" t="s">
        <v>1753</v>
      </c>
      <c r="E42" s="372"/>
      <c r="F42" s="372"/>
      <c r="G42" s="99">
        <v>0</v>
      </c>
      <c r="H42" s="18" t="s">
        <v>1654</v>
      </c>
      <c r="I42" s="99">
        <v>0</v>
      </c>
      <c r="J42" s="553">
        <v>0</v>
      </c>
      <c r="K42" s="18" t="s">
        <v>1654</v>
      </c>
      <c r="L42" s="18" t="s">
        <v>1654</v>
      </c>
      <c r="M42" s="18" t="s">
        <v>1654</v>
      </c>
      <c r="N42" s="18" t="s">
        <v>1654</v>
      </c>
      <c r="O42" s="556">
        <v>0</v>
      </c>
      <c r="P42" s="553">
        <v>0</v>
      </c>
      <c r="Q42" s="18" t="s">
        <v>1654</v>
      </c>
      <c r="R42" s="18" t="s">
        <v>1654</v>
      </c>
      <c r="S42" s="18" t="s">
        <v>1654</v>
      </c>
      <c r="T42" s="18" t="s">
        <v>1654</v>
      </c>
      <c r="U42" s="556">
        <v>0</v>
      </c>
      <c r="V42" s="553">
        <v>0</v>
      </c>
      <c r="W42" s="18" t="s">
        <v>1654</v>
      </c>
      <c r="X42" s="18" t="s">
        <v>1654</v>
      </c>
      <c r="Y42" s="18" t="s">
        <v>1654</v>
      </c>
      <c r="Z42" s="556" t="s">
        <v>2166</v>
      </c>
      <c r="AA42" s="556" t="s">
        <v>2166</v>
      </c>
      <c r="AB42" s="559">
        <f>C42</f>
        <v>-1.3928571428571428</v>
      </c>
      <c r="AC42" s="18" t="s">
        <v>1654</v>
      </c>
      <c r="AD42" s="18" t="s">
        <v>1654</v>
      </c>
      <c r="AE42" s="18" t="s">
        <v>1654</v>
      </c>
      <c r="AF42" s="556">
        <v>0</v>
      </c>
      <c r="AG42" s="553">
        <v>0</v>
      </c>
      <c r="AH42" s="18" t="s">
        <v>1654</v>
      </c>
      <c r="AI42" s="18" t="s">
        <v>1654</v>
      </c>
      <c r="AJ42" s="12" t="s">
        <v>1371</v>
      </c>
    </row>
    <row r="43" spans="1:36" ht="15" customHeight="1">
      <c r="A43" s="715"/>
      <c r="B43" s="84">
        <v>41</v>
      </c>
      <c r="C43" s="391">
        <f t="shared" si="0"/>
        <v>-1.3928571428571428</v>
      </c>
      <c r="D43" s="372" t="s">
        <v>1754</v>
      </c>
      <c r="E43" s="372"/>
      <c r="F43" s="372"/>
      <c r="G43" s="99">
        <v>0</v>
      </c>
      <c r="H43" s="18" t="s">
        <v>1654</v>
      </c>
      <c r="I43" s="99">
        <v>0</v>
      </c>
      <c r="J43" s="553">
        <v>0</v>
      </c>
      <c r="K43" s="18" t="s">
        <v>1654</v>
      </c>
      <c r="L43" s="18" t="s">
        <v>1654</v>
      </c>
      <c r="M43" s="18" t="s">
        <v>1654</v>
      </c>
      <c r="N43" s="18" t="s">
        <v>1654</v>
      </c>
      <c r="O43" s="556">
        <v>0</v>
      </c>
      <c r="P43" s="553">
        <v>0</v>
      </c>
      <c r="Q43" s="18" t="s">
        <v>1654</v>
      </c>
      <c r="R43" s="18" t="s">
        <v>1654</v>
      </c>
      <c r="S43" s="18" t="s">
        <v>1654</v>
      </c>
      <c r="T43" s="18" t="s">
        <v>1654</v>
      </c>
      <c r="U43" s="556">
        <v>0</v>
      </c>
      <c r="V43" s="553">
        <v>0</v>
      </c>
      <c r="W43" s="18" t="s">
        <v>1654</v>
      </c>
      <c r="X43" s="18" t="s">
        <v>1654</v>
      </c>
      <c r="Y43" s="18" t="s">
        <v>1654</v>
      </c>
      <c r="Z43" s="556" t="s">
        <v>2166</v>
      </c>
      <c r="AA43" s="556" t="s">
        <v>2166</v>
      </c>
      <c r="AB43" s="559">
        <f>C43</f>
        <v>-1.3928571428571428</v>
      </c>
      <c r="AC43" s="18" t="s">
        <v>1654</v>
      </c>
      <c r="AD43" s="18" t="s">
        <v>1654</v>
      </c>
      <c r="AE43" s="18" t="s">
        <v>1654</v>
      </c>
      <c r="AF43" s="556">
        <v>0</v>
      </c>
      <c r="AG43" s="553">
        <v>0</v>
      </c>
      <c r="AH43" s="18" t="s">
        <v>1654</v>
      </c>
      <c r="AI43" s="18" t="s">
        <v>1654</v>
      </c>
      <c r="AJ43" s="12" t="s">
        <v>1371</v>
      </c>
    </row>
    <row r="44" spans="1:36" ht="15" customHeight="1">
      <c r="A44" s="715"/>
      <c r="B44" s="84">
        <v>42</v>
      </c>
      <c r="C44" s="391">
        <f t="shared" si="0"/>
        <v>-1.3928571428571428</v>
      </c>
      <c r="D44" s="372" t="s">
        <v>1755</v>
      </c>
      <c r="E44" s="372"/>
      <c r="F44" s="372"/>
      <c r="G44" s="99">
        <v>0</v>
      </c>
      <c r="H44" s="18" t="s">
        <v>1654</v>
      </c>
      <c r="I44" s="99">
        <v>0</v>
      </c>
      <c r="J44" s="553">
        <v>0</v>
      </c>
      <c r="K44" s="18" t="s">
        <v>1654</v>
      </c>
      <c r="L44" s="18" t="s">
        <v>1654</v>
      </c>
      <c r="M44" s="18" t="s">
        <v>1654</v>
      </c>
      <c r="N44" s="18" t="s">
        <v>1654</v>
      </c>
      <c r="O44" s="556">
        <v>0</v>
      </c>
      <c r="P44" s="553">
        <v>0</v>
      </c>
      <c r="Q44" s="18" t="s">
        <v>1654</v>
      </c>
      <c r="R44" s="18" t="s">
        <v>1654</v>
      </c>
      <c r="S44" s="18" t="s">
        <v>1654</v>
      </c>
      <c r="T44" s="18" t="s">
        <v>1654</v>
      </c>
      <c r="U44" s="556">
        <v>0</v>
      </c>
      <c r="V44" s="553">
        <v>0</v>
      </c>
      <c r="W44" s="18" t="s">
        <v>1654</v>
      </c>
      <c r="X44" s="18" t="s">
        <v>1654</v>
      </c>
      <c r="Y44" s="18" t="s">
        <v>1654</v>
      </c>
      <c r="Z44" s="556" t="s">
        <v>2166</v>
      </c>
      <c r="AA44" s="556" t="s">
        <v>2166</v>
      </c>
      <c r="AB44" s="553">
        <v>0</v>
      </c>
      <c r="AC44" s="18" t="s">
        <v>1654</v>
      </c>
      <c r="AD44" s="18" t="s">
        <v>1654</v>
      </c>
      <c r="AE44" s="18" t="s">
        <v>1654</v>
      </c>
      <c r="AF44" s="556">
        <v>0</v>
      </c>
      <c r="AG44" s="553">
        <v>0</v>
      </c>
      <c r="AH44" s="18" t="s">
        <v>1654</v>
      </c>
      <c r="AI44" s="18" t="s">
        <v>1654</v>
      </c>
      <c r="AJ44" s="12" t="s">
        <v>1371</v>
      </c>
    </row>
    <row r="45" spans="1:36" ht="15" customHeight="1">
      <c r="A45" s="715"/>
      <c r="B45" s="84">
        <v>43</v>
      </c>
      <c r="C45" s="391">
        <f t="shared" si="0"/>
        <v>-1.3928571428571428</v>
      </c>
      <c r="D45" s="372" t="s">
        <v>1756</v>
      </c>
      <c r="E45" s="372"/>
      <c r="F45" s="372"/>
      <c r="G45" s="99">
        <v>0</v>
      </c>
      <c r="H45" s="18" t="s">
        <v>1654</v>
      </c>
      <c r="I45" s="99">
        <v>0</v>
      </c>
      <c r="J45" s="553">
        <v>0</v>
      </c>
      <c r="K45" s="18" t="s">
        <v>1654</v>
      </c>
      <c r="L45" s="18" t="s">
        <v>1654</v>
      </c>
      <c r="M45" s="18" t="s">
        <v>1654</v>
      </c>
      <c r="N45" s="18" t="s">
        <v>1654</v>
      </c>
      <c r="O45" s="556">
        <v>0</v>
      </c>
      <c r="P45" s="553">
        <v>0</v>
      </c>
      <c r="Q45" s="18" t="s">
        <v>1654</v>
      </c>
      <c r="R45" s="18" t="s">
        <v>1654</v>
      </c>
      <c r="S45" s="18" t="s">
        <v>1654</v>
      </c>
      <c r="T45" s="18" t="s">
        <v>1654</v>
      </c>
      <c r="U45" s="556">
        <v>0</v>
      </c>
      <c r="V45" s="553">
        <v>0</v>
      </c>
      <c r="W45" s="18" t="s">
        <v>1654</v>
      </c>
      <c r="X45" s="18" t="s">
        <v>1654</v>
      </c>
      <c r="Y45" s="18" t="s">
        <v>1654</v>
      </c>
      <c r="Z45" s="556" t="s">
        <v>2166</v>
      </c>
      <c r="AA45" s="556" t="s">
        <v>2166</v>
      </c>
      <c r="AB45" s="553">
        <v>0</v>
      </c>
      <c r="AC45" s="18" t="s">
        <v>1654</v>
      </c>
      <c r="AD45" s="18" t="s">
        <v>1654</v>
      </c>
      <c r="AE45" s="18" t="s">
        <v>1654</v>
      </c>
      <c r="AF45" s="556">
        <v>0</v>
      </c>
      <c r="AG45" s="553">
        <v>0</v>
      </c>
      <c r="AH45" s="18" t="s">
        <v>1654</v>
      </c>
      <c r="AI45" s="18" t="s">
        <v>1654</v>
      </c>
      <c r="AJ45" s="12" t="s">
        <v>1371</v>
      </c>
    </row>
    <row r="46" spans="1:36" ht="15" customHeight="1">
      <c r="A46" s="715"/>
      <c r="B46" s="84">
        <v>44</v>
      </c>
      <c r="C46" s="391">
        <f t="shared" si="0"/>
        <v>-1.3928571428571428</v>
      </c>
      <c r="D46" s="372" t="s">
        <v>1640</v>
      </c>
      <c r="E46" s="372"/>
      <c r="F46" s="372"/>
      <c r="G46" s="99">
        <v>0</v>
      </c>
      <c r="H46" s="18" t="s">
        <v>1654</v>
      </c>
      <c r="I46" s="99">
        <v>0</v>
      </c>
      <c r="J46" s="553">
        <v>0</v>
      </c>
      <c r="K46" s="18" t="s">
        <v>1654</v>
      </c>
      <c r="L46" s="18" t="s">
        <v>1654</v>
      </c>
      <c r="M46" s="18" t="s">
        <v>1654</v>
      </c>
      <c r="N46" s="18" t="s">
        <v>1654</v>
      </c>
      <c r="O46" s="556">
        <v>0</v>
      </c>
      <c r="P46" s="553">
        <v>0</v>
      </c>
      <c r="Q46" s="18" t="s">
        <v>1654</v>
      </c>
      <c r="R46" s="18" t="s">
        <v>1654</v>
      </c>
      <c r="S46" s="18" t="s">
        <v>1654</v>
      </c>
      <c r="T46" s="18" t="s">
        <v>1654</v>
      </c>
      <c r="U46" s="556">
        <v>0</v>
      </c>
      <c r="V46" s="553">
        <v>0</v>
      </c>
      <c r="W46" s="18" t="s">
        <v>1654</v>
      </c>
      <c r="X46" s="18" t="s">
        <v>1654</v>
      </c>
      <c r="Y46" s="18" t="s">
        <v>1654</v>
      </c>
      <c r="Z46" s="556" t="s">
        <v>2166</v>
      </c>
      <c r="AA46" s="556" t="s">
        <v>2166</v>
      </c>
      <c r="AB46" s="559">
        <f>C46</f>
        <v>-1.3928571428571428</v>
      </c>
      <c r="AC46" s="18" t="s">
        <v>1654</v>
      </c>
      <c r="AD46" s="18" t="s">
        <v>1654</v>
      </c>
      <c r="AE46" s="18" t="s">
        <v>1654</v>
      </c>
      <c r="AF46" s="556">
        <v>0</v>
      </c>
      <c r="AG46" s="553">
        <v>0</v>
      </c>
      <c r="AH46" s="18" t="s">
        <v>1654</v>
      </c>
      <c r="AI46" s="18" t="s">
        <v>1654</v>
      </c>
      <c r="AJ46" s="12" t="s">
        <v>1371</v>
      </c>
    </row>
    <row r="47" spans="1:36" ht="15" customHeight="1">
      <c r="A47" s="715"/>
      <c r="B47" s="84">
        <v>45</v>
      </c>
      <c r="C47" s="391">
        <f t="shared" si="0"/>
        <v>-1.3928571428571428</v>
      </c>
      <c r="D47" s="372" t="s">
        <v>1911</v>
      </c>
      <c r="E47" s="372"/>
      <c r="F47" s="372"/>
      <c r="G47" s="393">
        <f>C47</f>
        <v>-1.3928571428571428</v>
      </c>
      <c r="H47" s="18" t="s">
        <v>1654</v>
      </c>
      <c r="I47" s="99">
        <v>0</v>
      </c>
      <c r="J47" s="553">
        <v>0</v>
      </c>
      <c r="K47" s="213" t="s">
        <v>1654</v>
      </c>
      <c r="L47" s="213" t="s">
        <v>1654</v>
      </c>
      <c r="M47" s="213" t="s">
        <v>1654</v>
      </c>
      <c r="N47" s="18" t="s">
        <v>1654</v>
      </c>
      <c r="O47" s="556">
        <v>0</v>
      </c>
      <c r="P47" s="559">
        <f>C47</f>
        <v>-1.3928571428571428</v>
      </c>
      <c r="Q47" s="18" t="s">
        <v>1654</v>
      </c>
      <c r="R47" s="18" t="s">
        <v>1654</v>
      </c>
      <c r="S47" s="18" t="s">
        <v>1654</v>
      </c>
      <c r="T47" s="18" t="s">
        <v>1654</v>
      </c>
      <c r="U47" s="556">
        <v>0</v>
      </c>
      <c r="V47" s="553">
        <v>0</v>
      </c>
      <c r="W47" s="18" t="s">
        <v>1654</v>
      </c>
      <c r="X47" s="18" t="s">
        <v>1654</v>
      </c>
      <c r="Y47" s="18" t="s">
        <v>1654</v>
      </c>
      <c r="Z47" s="556" t="s">
        <v>2166</v>
      </c>
      <c r="AA47" s="556" t="s">
        <v>2166</v>
      </c>
      <c r="AB47" s="559">
        <f>C47</f>
        <v>-1.3928571428571428</v>
      </c>
      <c r="AC47" s="18" t="s">
        <v>1654</v>
      </c>
      <c r="AD47" s="18" t="s">
        <v>1654</v>
      </c>
      <c r="AE47" s="18" t="s">
        <v>1654</v>
      </c>
      <c r="AF47" s="556">
        <v>0</v>
      </c>
      <c r="AG47" s="559">
        <f>C47</f>
        <v>-1.3928571428571428</v>
      </c>
      <c r="AH47" s="18" t="s">
        <v>1654</v>
      </c>
      <c r="AI47" s="18" t="s">
        <v>1654</v>
      </c>
      <c r="AJ47" s="12" t="s">
        <v>1371</v>
      </c>
    </row>
    <row r="48" spans="1:36" ht="15" customHeight="1">
      <c r="A48" s="715"/>
      <c r="B48" s="273">
        <v>46</v>
      </c>
      <c r="C48" s="392">
        <f t="shared" si="0"/>
        <v>-1.3928571428571428</v>
      </c>
      <c r="D48" s="372" t="s">
        <v>1914</v>
      </c>
      <c r="E48" s="372"/>
      <c r="F48" s="372"/>
      <c r="G48" s="99">
        <v>0</v>
      </c>
      <c r="H48" s="18" t="s">
        <v>1654</v>
      </c>
      <c r="I48" s="99">
        <v>0</v>
      </c>
      <c r="J48" s="553">
        <v>0</v>
      </c>
      <c r="K48" s="213" t="s">
        <v>1654</v>
      </c>
      <c r="L48" s="213" t="s">
        <v>1654</v>
      </c>
      <c r="M48" s="213" t="s">
        <v>1654</v>
      </c>
      <c r="N48" s="18" t="s">
        <v>1654</v>
      </c>
      <c r="O48" s="556">
        <v>0</v>
      </c>
      <c r="P48" s="559">
        <f>C48</f>
        <v>-1.3928571428571428</v>
      </c>
      <c r="Q48" s="18" t="s">
        <v>1654</v>
      </c>
      <c r="R48" s="18" t="s">
        <v>1654</v>
      </c>
      <c r="S48" s="18" t="s">
        <v>1654</v>
      </c>
      <c r="T48" s="18" t="s">
        <v>1654</v>
      </c>
      <c r="U48" s="556">
        <v>0</v>
      </c>
      <c r="V48" s="553">
        <v>0</v>
      </c>
      <c r="W48" s="18" t="s">
        <v>1654</v>
      </c>
      <c r="X48" s="18" t="s">
        <v>1654</v>
      </c>
      <c r="Y48" s="18" t="s">
        <v>1654</v>
      </c>
      <c r="Z48" s="556" t="s">
        <v>2166</v>
      </c>
      <c r="AA48" s="556" t="s">
        <v>2166</v>
      </c>
      <c r="AB48" s="553">
        <v>0</v>
      </c>
      <c r="AC48" s="18" t="s">
        <v>1654</v>
      </c>
      <c r="AD48" s="18" t="s">
        <v>1654</v>
      </c>
      <c r="AE48" s="18" t="s">
        <v>1654</v>
      </c>
      <c r="AF48" s="556">
        <v>0</v>
      </c>
      <c r="AG48" s="553">
        <v>0</v>
      </c>
      <c r="AH48" s="18" t="s">
        <v>1654</v>
      </c>
      <c r="AI48" s="18" t="s">
        <v>1654</v>
      </c>
      <c r="AJ48" s="12" t="s">
        <v>1371</v>
      </c>
    </row>
    <row r="49" spans="1:36" ht="15" customHeight="1">
      <c r="A49" s="715"/>
      <c r="B49" s="898" t="s">
        <v>1550</v>
      </c>
      <c r="C49" s="899"/>
      <c r="D49" s="161" t="s">
        <v>1551</v>
      </c>
      <c r="E49" s="161"/>
      <c r="F49" s="161"/>
      <c r="G49" s="230" t="s">
        <v>1854</v>
      </c>
      <c r="H49" s="230">
        <f>SUM(H3:H39)</f>
        <v>33</v>
      </c>
      <c r="I49" s="230">
        <f>SUM(I3:I39)</f>
        <v>33</v>
      </c>
      <c r="J49" s="554">
        <f>SUM(J3:J48)</f>
        <v>38</v>
      </c>
      <c r="K49" s="166">
        <f t="shared" ref="K49:AI49" si="1">SUM(K3:K48)</f>
        <v>38</v>
      </c>
      <c r="L49" s="166">
        <f t="shared" si="1"/>
        <v>35</v>
      </c>
      <c r="M49" s="166">
        <f t="shared" si="1"/>
        <v>38</v>
      </c>
      <c r="N49" s="550">
        <f>SUM(N3:N48)</f>
        <v>19</v>
      </c>
      <c r="O49" s="550">
        <f>SUM(O3:O48)</f>
        <v>22</v>
      </c>
      <c r="P49" s="554">
        <f t="shared" si="1"/>
        <v>24.214285714285715</v>
      </c>
      <c r="Q49" s="166">
        <f t="shared" si="1"/>
        <v>27</v>
      </c>
      <c r="R49" s="166">
        <f t="shared" si="1"/>
        <v>24</v>
      </c>
      <c r="S49" s="166">
        <f t="shared" si="1"/>
        <v>28</v>
      </c>
      <c r="T49" s="550">
        <f>SUM(T3:T48)</f>
        <v>36</v>
      </c>
      <c r="U49" s="550">
        <f>SUM(U3:U48)</f>
        <v>36</v>
      </c>
      <c r="V49" s="554">
        <f t="shared" si="1"/>
        <v>35</v>
      </c>
      <c r="W49" s="166">
        <f t="shared" si="1"/>
        <v>38</v>
      </c>
      <c r="X49" s="166">
        <f t="shared" si="1"/>
        <v>38</v>
      </c>
      <c r="Y49" s="166">
        <f t="shared" si="1"/>
        <v>36</v>
      </c>
      <c r="Z49" s="550">
        <f>SUM(Z3:Z48)</f>
        <v>20</v>
      </c>
      <c r="AA49" s="550">
        <f>SUM(AA3:AA48)</f>
        <v>20</v>
      </c>
      <c r="AB49" s="554">
        <f t="shared" si="1"/>
        <v>13.428571428571431</v>
      </c>
      <c r="AC49" s="166">
        <f t="shared" si="1"/>
        <v>22</v>
      </c>
      <c r="AD49" s="166">
        <f t="shared" si="1"/>
        <v>13</v>
      </c>
      <c r="AE49" s="550">
        <f>SUM(AE3:AE48)</f>
        <v>22</v>
      </c>
      <c r="AF49" s="550">
        <f>SUM(AF3:AF48)</f>
        <v>9</v>
      </c>
      <c r="AG49" s="554">
        <f t="shared" si="1"/>
        <v>32.607142857142854</v>
      </c>
      <c r="AH49" s="166">
        <f t="shared" si="1"/>
        <v>32</v>
      </c>
      <c r="AI49" s="166">
        <f t="shared" si="1"/>
        <v>18</v>
      </c>
      <c r="AJ49" s="12"/>
    </row>
    <row r="50" spans="1:36" ht="15" customHeight="1">
      <c r="A50" s="715"/>
      <c r="B50" s="900"/>
      <c r="C50" s="901"/>
      <c r="D50" s="161" t="s">
        <v>1552</v>
      </c>
      <c r="E50" s="161"/>
      <c r="F50" s="161"/>
      <c r="G50" s="99">
        <v>36</v>
      </c>
      <c r="H50" s="99">
        <v>39</v>
      </c>
      <c r="I50" s="99">
        <v>39</v>
      </c>
      <c r="J50" s="553">
        <v>39</v>
      </c>
      <c r="K50" s="213">
        <v>39</v>
      </c>
      <c r="L50" s="213">
        <v>39</v>
      </c>
      <c r="M50" s="213">
        <v>39</v>
      </c>
      <c r="N50" s="556">
        <v>35</v>
      </c>
      <c r="O50" s="556">
        <v>36</v>
      </c>
      <c r="P50" s="554">
        <v>36</v>
      </c>
      <c r="Q50" s="166">
        <v>36</v>
      </c>
      <c r="R50" s="166">
        <v>36</v>
      </c>
      <c r="S50" s="166">
        <v>36</v>
      </c>
      <c r="T50" s="550">
        <v>39</v>
      </c>
      <c r="U50" s="550">
        <v>39</v>
      </c>
      <c r="V50" s="553">
        <v>39</v>
      </c>
      <c r="W50" s="213">
        <v>39</v>
      </c>
      <c r="X50" s="213">
        <v>39</v>
      </c>
      <c r="Y50" s="213">
        <v>39</v>
      </c>
      <c r="Z50" s="556">
        <v>35</v>
      </c>
      <c r="AA50" s="556">
        <v>36</v>
      </c>
      <c r="AB50" s="554">
        <v>36</v>
      </c>
      <c r="AC50" s="166">
        <v>36</v>
      </c>
      <c r="AD50" s="166">
        <v>36</v>
      </c>
      <c r="AE50" s="550">
        <v>35</v>
      </c>
      <c r="AF50" s="550">
        <f>39</f>
        <v>39</v>
      </c>
      <c r="AG50" s="554">
        <v>36</v>
      </c>
      <c r="AH50" s="166">
        <v>36</v>
      </c>
      <c r="AI50" s="166">
        <v>36</v>
      </c>
      <c r="AJ50" s="12"/>
    </row>
    <row r="51" spans="1:36" ht="15" customHeight="1">
      <c r="A51" s="715"/>
      <c r="B51" s="902"/>
      <c r="C51" s="903"/>
      <c r="D51" s="161" t="s">
        <v>1553</v>
      </c>
      <c r="E51" s="161"/>
      <c r="F51" s="161"/>
      <c r="G51" s="137">
        <f>0/36</f>
        <v>0</v>
      </c>
      <c r="H51" s="137">
        <f>H49/H50</f>
        <v>0.84615384615384615</v>
      </c>
      <c r="I51" s="137">
        <f>I49/I50</f>
        <v>0.84615384615384615</v>
      </c>
      <c r="J51" s="554">
        <f t="shared" ref="J51:P51" si="2">J49/J50</f>
        <v>0.97435897435897434</v>
      </c>
      <c r="K51" s="166">
        <f t="shared" si="2"/>
        <v>0.97435897435897434</v>
      </c>
      <c r="L51" s="166">
        <f t="shared" si="2"/>
        <v>0.89743589743589747</v>
      </c>
      <c r="M51" s="166">
        <f t="shared" si="2"/>
        <v>0.97435897435897434</v>
      </c>
      <c r="N51" s="550">
        <f t="shared" si="2"/>
        <v>0.54285714285714282</v>
      </c>
      <c r="O51" s="550">
        <f t="shared" ref="O51" si="3">O49/O50</f>
        <v>0.61111111111111116</v>
      </c>
      <c r="P51" s="554">
        <f t="shared" si="2"/>
        <v>0.67261904761904767</v>
      </c>
      <c r="Q51" s="166">
        <f t="shared" ref="Q51:AI51" si="4">Q49/Q50</f>
        <v>0.75</v>
      </c>
      <c r="R51" s="166">
        <f t="shared" si="4"/>
        <v>0.66666666666666663</v>
      </c>
      <c r="S51" s="166">
        <f t="shared" si="4"/>
        <v>0.77777777777777779</v>
      </c>
      <c r="T51" s="550">
        <f t="shared" ref="T51:Z51" si="5">T49/T50</f>
        <v>0.92307692307692313</v>
      </c>
      <c r="U51" s="550">
        <f t="shared" ref="U51" si="6">U49/U50</f>
        <v>0.92307692307692313</v>
      </c>
      <c r="V51" s="554">
        <f t="shared" si="5"/>
        <v>0.89743589743589747</v>
      </c>
      <c r="W51" s="166">
        <f t="shared" si="5"/>
        <v>0.97435897435897434</v>
      </c>
      <c r="X51" s="166">
        <f t="shared" si="5"/>
        <v>0.97435897435897434</v>
      </c>
      <c r="Y51" s="166">
        <f t="shared" si="5"/>
        <v>0.92307692307692313</v>
      </c>
      <c r="Z51" s="550">
        <f t="shared" si="5"/>
        <v>0.5714285714285714</v>
      </c>
      <c r="AA51" s="550">
        <f t="shared" ref="AA51" si="7">AA49/AA50</f>
        <v>0.55555555555555558</v>
      </c>
      <c r="AB51" s="554">
        <f t="shared" si="4"/>
        <v>0.37301587301587308</v>
      </c>
      <c r="AC51" s="166">
        <f t="shared" si="4"/>
        <v>0.61111111111111116</v>
      </c>
      <c r="AD51" s="166">
        <f t="shared" si="4"/>
        <v>0.3611111111111111</v>
      </c>
      <c r="AE51" s="550">
        <f>AE49/AE50</f>
        <v>0.62857142857142856</v>
      </c>
      <c r="AF51" s="550">
        <f>AF49/AF50</f>
        <v>0.23076923076923078</v>
      </c>
      <c r="AG51" s="554">
        <f t="shared" si="4"/>
        <v>0.90575396825396814</v>
      </c>
      <c r="AH51" s="166">
        <f t="shared" si="4"/>
        <v>0.88888888888888884</v>
      </c>
      <c r="AI51" s="166">
        <f t="shared" si="4"/>
        <v>0.5</v>
      </c>
      <c r="AJ51" s="12"/>
    </row>
    <row r="52" spans="1:36" ht="15" customHeight="1">
      <c r="A52" s="715"/>
      <c r="B52" s="850" t="s">
        <v>1855</v>
      </c>
      <c r="C52" s="851"/>
      <c r="D52" s="851"/>
      <c r="E52" s="851"/>
      <c r="F52" s="851"/>
      <c r="G52" s="851"/>
      <c r="H52" s="851"/>
      <c r="I52" s="851"/>
      <c r="J52" s="851"/>
      <c r="K52" s="851"/>
      <c r="L52" s="851"/>
      <c r="M52" s="851"/>
      <c r="N52" s="851"/>
      <c r="O52" s="851"/>
      <c r="P52" s="851"/>
      <c r="Q52" s="851"/>
      <c r="R52" s="851"/>
      <c r="S52" s="851"/>
      <c r="T52" s="851"/>
      <c r="U52" s="851"/>
      <c r="V52" s="851"/>
      <c r="W52" s="851"/>
      <c r="X52" s="851"/>
      <c r="Y52" s="851"/>
      <c r="Z52" s="851"/>
      <c r="AA52" s="851"/>
      <c r="AB52" s="851"/>
      <c r="AC52" s="851"/>
      <c r="AD52" s="851"/>
      <c r="AE52" s="851"/>
      <c r="AF52" s="851"/>
      <c r="AG52" s="851"/>
      <c r="AH52" s="851"/>
      <c r="AI52" s="852"/>
      <c r="AJ52" s="12"/>
    </row>
    <row r="53" spans="1:36" ht="15" customHeight="1">
      <c r="A53" s="715"/>
      <c r="B53" s="33"/>
      <c r="C53" s="33"/>
      <c r="D53" s="33"/>
      <c r="E53" s="33"/>
      <c r="F53" s="33"/>
      <c r="G53" s="235"/>
      <c r="H53" s="235"/>
      <c r="I53" s="235"/>
      <c r="J53" s="235"/>
      <c r="K53" s="33"/>
      <c r="L53" s="33"/>
      <c r="M53" s="33"/>
      <c r="N53" s="33"/>
      <c r="O53" s="33"/>
      <c r="P53" s="235"/>
      <c r="Q53" s="33"/>
      <c r="R53" s="33"/>
      <c r="S53" s="33"/>
      <c r="T53" s="33"/>
      <c r="U53" s="33"/>
      <c r="V53" s="235"/>
      <c r="W53" s="33"/>
      <c r="X53" s="33"/>
      <c r="Y53" s="33"/>
      <c r="Z53" s="33"/>
      <c r="AA53" s="33"/>
      <c r="AB53" s="235"/>
      <c r="AC53" s="33"/>
      <c r="AD53" s="33"/>
      <c r="AE53" s="33"/>
      <c r="AF53" s="33"/>
      <c r="AG53" s="235"/>
      <c r="AH53" s="33"/>
      <c r="AI53" s="33"/>
      <c r="AJ53" s="33"/>
    </row>
    <row r="54" spans="1:36" ht="15" customHeight="1">
      <c r="A54" s="715"/>
      <c r="B54" s="33"/>
      <c r="C54" s="33"/>
      <c r="D54" s="33"/>
      <c r="E54" s="33"/>
      <c r="F54" s="33"/>
      <c r="G54" s="235"/>
      <c r="H54" s="235"/>
      <c r="I54" s="235"/>
      <c r="J54" s="235"/>
      <c r="K54" s="33"/>
      <c r="L54" s="33"/>
      <c r="M54" s="33"/>
      <c r="N54" s="33"/>
      <c r="O54" s="33"/>
      <c r="P54" s="235"/>
      <c r="Q54" s="33"/>
      <c r="R54" s="33"/>
      <c r="S54" s="33"/>
      <c r="T54" s="33"/>
      <c r="U54" s="33"/>
      <c r="V54" s="235"/>
      <c r="W54" s="33"/>
      <c r="X54" s="33"/>
      <c r="Y54" s="33"/>
      <c r="Z54" s="33"/>
      <c r="AA54" s="33"/>
      <c r="AB54" s="235"/>
      <c r="AC54" s="33"/>
      <c r="AD54" s="33"/>
      <c r="AE54" s="33"/>
      <c r="AF54" s="33"/>
      <c r="AG54" s="235"/>
      <c r="AH54" s="33"/>
      <c r="AI54" s="33"/>
      <c r="AJ54" s="33"/>
    </row>
    <row r="55" spans="1:36" ht="13.5" customHeight="1">
      <c r="A55" s="715"/>
      <c r="B55" s="33"/>
      <c r="C55" s="33"/>
      <c r="D55" s="33"/>
      <c r="E55" s="33"/>
      <c r="F55" s="33"/>
      <c r="G55" s="235"/>
      <c r="H55" s="235"/>
      <c r="I55" s="235"/>
      <c r="J55" s="235"/>
      <c r="K55" s="33"/>
      <c r="L55" s="33"/>
      <c r="M55" s="33"/>
      <c r="N55" s="33"/>
      <c r="O55" s="33"/>
      <c r="P55" s="235"/>
      <c r="Q55" s="33"/>
      <c r="R55" s="33"/>
      <c r="S55" s="33"/>
      <c r="T55" s="33"/>
      <c r="U55" s="33"/>
      <c r="V55" s="235"/>
      <c r="W55" s="33"/>
      <c r="X55" s="33"/>
      <c r="Y55" s="33"/>
      <c r="Z55" s="33"/>
      <c r="AA55" s="33"/>
      <c r="AB55" s="235"/>
      <c r="AC55" s="33"/>
      <c r="AD55" s="33"/>
      <c r="AE55" s="33"/>
      <c r="AF55" s="33"/>
      <c r="AG55" s="235"/>
      <c r="AH55" s="33"/>
      <c r="AI55" s="33"/>
      <c r="AJ55" s="33"/>
    </row>
    <row r="57" spans="1:36">
      <c r="D57" s="140"/>
      <c r="E57" s="140"/>
      <c r="F57" s="140"/>
      <c r="G57"/>
      <c r="H57"/>
      <c r="I57"/>
      <c r="J57"/>
      <c r="L57" s="140"/>
      <c r="P57"/>
      <c r="R57" s="140"/>
      <c r="V57"/>
      <c r="W57" s="140"/>
      <c r="AB57"/>
      <c r="AG57"/>
    </row>
    <row r="58" spans="1:36">
      <c r="D58" s="140"/>
      <c r="E58" s="140"/>
      <c r="F58" s="140"/>
      <c r="G58"/>
      <c r="H58"/>
      <c r="I58"/>
      <c r="J58"/>
      <c r="L58" s="140"/>
      <c r="P58" s="417" t="s">
        <v>2149</v>
      </c>
      <c r="Q58" s="417" t="s">
        <v>2150</v>
      </c>
      <c r="R58" s="417" t="s">
        <v>2151</v>
      </c>
      <c r="S58" s="417" t="s">
        <v>2152</v>
      </c>
      <c r="T58" s="417" t="s">
        <v>2153</v>
      </c>
      <c r="U58" s="417" t="s">
        <v>2154</v>
      </c>
      <c r="V58"/>
      <c r="W58" s="140"/>
      <c r="AB58"/>
      <c r="AG58"/>
    </row>
    <row r="59" spans="1:36">
      <c r="D59" s="140"/>
      <c r="E59" s="140"/>
      <c r="F59" s="140"/>
      <c r="G59"/>
      <c r="H59"/>
      <c r="I59"/>
      <c r="J59"/>
      <c r="L59" s="140"/>
      <c r="O59">
        <v>2018</v>
      </c>
      <c r="P59" s="539">
        <f>F51</f>
        <v>0</v>
      </c>
      <c r="Q59" s="649">
        <f>I51</f>
        <v>0.84615384615384615</v>
      </c>
      <c r="R59" s="649">
        <f>O51</f>
        <v>0.61111111111111116</v>
      </c>
      <c r="S59" s="650">
        <f>U51</f>
        <v>0.92307692307692313</v>
      </c>
      <c r="T59" s="539">
        <f>AA51</f>
        <v>0.55555555555555558</v>
      </c>
      <c r="U59" s="539">
        <f>AF51</f>
        <v>0.23076923076923078</v>
      </c>
      <c r="V59"/>
      <c r="W59" s="140"/>
      <c r="AB59"/>
      <c r="AG59"/>
    </row>
    <row r="60" spans="1:36">
      <c r="D60" s="140"/>
      <c r="E60" s="140"/>
      <c r="F60" s="140"/>
      <c r="G60"/>
      <c r="H60"/>
      <c r="I60"/>
      <c r="J60"/>
      <c r="L60" s="140"/>
      <c r="O60">
        <v>2020</v>
      </c>
      <c r="P60" s="539">
        <f>E51</f>
        <v>0</v>
      </c>
      <c r="Q60" s="649">
        <f>H51</f>
        <v>0.84615384615384615</v>
      </c>
      <c r="R60" s="649">
        <f>N51</f>
        <v>0.54285714285714282</v>
      </c>
      <c r="S60" s="650">
        <f>T51</f>
        <v>0.92307692307692313</v>
      </c>
      <c r="T60" s="539">
        <f>Z51</f>
        <v>0.5714285714285714</v>
      </c>
      <c r="U60" s="539">
        <f>AE51</f>
        <v>0.62857142857142856</v>
      </c>
      <c r="V60"/>
      <c r="W60" s="140"/>
      <c r="AB60"/>
      <c r="AG60"/>
    </row>
    <row r="61" spans="1:36">
      <c r="D61" s="140"/>
      <c r="E61" s="140"/>
      <c r="F61" s="140"/>
      <c r="G61"/>
      <c r="H61"/>
      <c r="I61"/>
      <c r="J61"/>
      <c r="L61" s="140"/>
      <c r="P61"/>
      <c r="R61" s="140"/>
      <c r="V61"/>
      <c r="W61" s="140"/>
      <c r="AB61"/>
      <c r="AG61"/>
    </row>
    <row r="62" spans="1:36">
      <c r="D62" s="140"/>
      <c r="E62" s="140"/>
      <c r="F62" s="140"/>
      <c r="G62"/>
      <c r="H62"/>
      <c r="I62"/>
      <c r="J62"/>
      <c r="L62" s="140"/>
      <c r="P62" s="539"/>
      <c r="R62" s="140"/>
      <c r="V62"/>
      <c r="W62" s="140"/>
      <c r="AB62"/>
      <c r="AG62"/>
    </row>
    <row r="63" spans="1:36">
      <c r="D63" s="140"/>
      <c r="E63" s="140"/>
      <c r="F63" s="140"/>
      <c r="G63"/>
      <c r="H63"/>
      <c r="I63"/>
      <c r="J63"/>
      <c r="L63" s="140"/>
      <c r="P63"/>
      <c r="R63" s="140"/>
      <c r="V63"/>
      <c r="W63" s="140"/>
      <c r="AB63"/>
      <c r="AG63"/>
    </row>
    <row r="64" spans="1:36">
      <c r="D64" s="140"/>
      <c r="E64" s="140"/>
      <c r="F64" s="140"/>
      <c r="G64"/>
      <c r="H64"/>
      <c r="I64"/>
      <c r="J64"/>
      <c r="L64" s="140"/>
      <c r="P64"/>
      <c r="R64" s="140"/>
      <c r="V64"/>
      <c r="W64" s="140"/>
      <c r="AB64"/>
      <c r="AG64"/>
    </row>
    <row r="65" spans="4:33">
      <c r="D65" s="140"/>
      <c r="E65" s="140"/>
      <c r="F65" s="140"/>
      <c r="G65"/>
      <c r="H65"/>
      <c r="I65"/>
      <c r="J65"/>
      <c r="L65" s="140"/>
      <c r="P65"/>
      <c r="R65" s="140"/>
      <c r="V65"/>
      <c r="W65" s="140"/>
      <c r="AB65"/>
      <c r="AG65"/>
    </row>
    <row r="66" spans="4:33">
      <c r="D66" s="140"/>
      <c r="E66" s="140"/>
      <c r="F66" s="140"/>
      <c r="G66"/>
      <c r="H66"/>
      <c r="I66"/>
      <c r="J66"/>
      <c r="L66" s="140"/>
      <c r="P66"/>
      <c r="R66" s="140"/>
      <c r="V66"/>
      <c r="W66" s="140"/>
      <c r="AB66"/>
      <c r="AG66"/>
    </row>
    <row r="67" spans="4:33">
      <c r="D67" s="140"/>
      <c r="E67" s="140"/>
      <c r="F67" s="140"/>
      <c r="G67"/>
      <c r="H67"/>
      <c r="I67"/>
      <c r="J67"/>
      <c r="L67" s="140"/>
      <c r="P67"/>
      <c r="R67" s="140"/>
      <c r="V67"/>
      <c r="W67" s="140"/>
      <c r="AB67"/>
      <c r="AG67"/>
    </row>
    <row r="68" spans="4:33">
      <c r="D68" s="140"/>
      <c r="E68" s="140"/>
      <c r="F68" s="140"/>
      <c r="G68"/>
      <c r="H68"/>
      <c r="I68"/>
      <c r="J68"/>
      <c r="L68" s="140"/>
      <c r="P68"/>
      <c r="R68" s="140"/>
      <c r="V68"/>
      <c r="W68" s="140"/>
      <c r="AB68"/>
      <c r="AG68"/>
    </row>
    <row r="69" spans="4:33">
      <c r="D69" s="140"/>
      <c r="E69" s="140"/>
      <c r="F69" s="140"/>
      <c r="G69"/>
      <c r="H69"/>
      <c r="I69"/>
      <c r="J69"/>
      <c r="L69" s="140"/>
      <c r="P69"/>
      <c r="R69" s="140"/>
      <c r="V69"/>
      <c r="W69" s="140"/>
      <c r="AB69"/>
      <c r="AG69"/>
    </row>
    <row r="70" spans="4:33">
      <c r="D70" s="140"/>
      <c r="E70" s="140"/>
      <c r="F70" s="140"/>
      <c r="G70"/>
      <c r="H70"/>
      <c r="I70"/>
      <c r="J70"/>
      <c r="L70" s="140"/>
      <c r="P70"/>
      <c r="R70" s="140"/>
      <c r="V70"/>
      <c r="W70" s="140"/>
      <c r="AB70"/>
      <c r="AG70"/>
    </row>
    <row r="71" spans="4:33">
      <c r="D71" s="140"/>
      <c r="E71" s="140"/>
      <c r="F71" s="140"/>
      <c r="G71"/>
      <c r="H71"/>
      <c r="I71"/>
      <c r="J71"/>
      <c r="L71" s="140"/>
      <c r="P71"/>
      <c r="R71" s="140"/>
      <c r="V71"/>
      <c r="W71" s="140"/>
      <c r="AB71"/>
      <c r="AG71"/>
    </row>
    <row r="72" spans="4:33">
      <c r="D72" s="140"/>
      <c r="E72" s="140"/>
      <c r="F72" s="140"/>
      <c r="G72"/>
      <c r="H72"/>
      <c r="I72"/>
      <c r="J72"/>
      <c r="L72" s="140"/>
      <c r="P72"/>
      <c r="R72" s="140"/>
      <c r="V72"/>
      <c r="W72" s="140"/>
      <c r="AB72"/>
      <c r="AG72"/>
    </row>
    <row r="73" spans="4:33">
      <c r="D73" s="140"/>
      <c r="E73" s="140"/>
      <c r="F73" s="140"/>
      <c r="G73"/>
      <c r="H73"/>
      <c r="I73"/>
      <c r="J73"/>
      <c r="L73" s="140"/>
      <c r="P73"/>
      <c r="R73" s="140"/>
      <c r="V73"/>
      <c r="W73" s="140"/>
      <c r="AB73"/>
      <c r="AG73"/>
    </row>
    <row r="74" spans="4:33">
      <c r="D74" s="140"/>
      <c r="E74" s="140"/>
      <c r="F74" s="140"/>
      <c r="G74"/>
      <c r="H74"/>
      <c r="I74"/>
      <c r="J74"/>
      <c r="L74" s="140"/>
      <c r="P74"/>
      <c r="R74" s="140"/>
      <c r="V74"/>
      <c r="W74" s="140"/>
      <c r="AB74"/>
      <c r="AG74"/>
    </row>
    <row r="75" spans="4:33">
      <c r="D75" s="140"/>
      <c r="E75" s="140"/>
      <c r="F75" s="140"/>
      <c r="G75"/>
      <c r="H75"/>
      <c r="I75"/>
      <c r="J75"/>
      <c r="L75" s="140"/>
      <c r="P75"/>
      <c r="R75" s="140"/>
      <c r="V75"/>
      <c r="W75" s="140"/>
      <c r="AB75"/>
      <c r="AG75"/>
    </row>
    <row r="76" spans="4:33">
      <c r="D76" s="140"/>
      <c r="E76" s="140"/>
      <c r="F76" s="140"/>
      <c r="G76"/>
      <c r="H76"/>
      <c r="I76"/>
      <c r="J76"/>
      <c r="L76" s="140"/>
      <c r="P76"/>
      <c r="R76" s="140"/>
      <c r="V76"/>
      <c r="W76" s="140"/>
      <c r="AB76"/>
      <c r="AG76"/>
    </row>
    <row r="77" spans="4:33">
      <c r="D77" s="140"/>
      <c r="E77" s="140"/>
      <c r="F77" s="140"/>
      <c r="G77"/>
      <c r="H77"/>
      <c r="I77"/>
      <c r="J77"/>
      <c r="L77" s="140"/>
      <c r="P77"/>
      <c r="R77" s="140"/>
      <c r="V77"/>
      <c r="W77" s="140"/>
      <c r="AB77"/>
      <c r="AG77"/>
    </row>
    <row r="78" spans="4:33">
      <c r="D78" s="140"/>
      <c r="E78" s="140"/>
      <c r="F78" s="140"/>
      <c r="G78"/>
      <c r="H78"/>
      <c r="I78"/>
      <c r="J78"/>
      <c r="L78" s="140"/>
      <c r="P78"/>
      <c r="R78" s="140"/>
      <c r="V78"/>
      <c r="W78" s="140"/>
      <c r="AB78"/>
      <c r="AG78"/>
    </row>
    <row r="79" spans="4:33">
      <c r="D79" s="140"/>
      <c r="E79" s="140"/>
      <c r="F79" s="140"/>
      <c r="G79"/>
      <c r="H79"/>
      <c r="I79"/>
      <c r="J79"/>
      <c r="L79" s="140"/>
      <c r="P79"/>
      <c r="R79" s="140"/>
      <c r="V79"/>
      <c r="W79" s="140"/>
      <c r="AB79"/>
      <c r="AG79"/>
    </row>
    <row r="80" spans="4:33">
      <c r="D80" s="140"/>
      <c r="E80" s="140"/>
      <c r="F80" s="140"/>
      <c r="G80"/>
      <c r="H80"/>
      <c r="I80"/>
      <c r="J80"/>
      <c r="L80" s="140"/>
      <c r="P80"/>
      <c r="R80" s="140"/>
      <c r="V80"/>
      <c r="W80" s="140"/>
      <c r="AB80"/>
      <c r="AG80"/>
    </row>
  </sheetData>
  <mergeCells count="3">
    <mergeCell ref="A1:A55"/>
    <mergeCell ref="B49:C51"/>
    <mergeCell ref="B52:AI52"/>
  </mergeCells>
  <phoneticPr fontId="30"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
  <sheetViews>
    <sheetView topLeftCell="Q1" zoomScale="102" workbookViewId="0">
      <selection activeCell="AA11" sqref="AA11"/>
    </sheetView>
  </sheetViews>
  <sheetFormatPr baseColWidth="10" defaultColWidth="8.83203125" defaultRowHeight="15"/>
  <cols>
    <col min="1" max="1" width="6.83203125" customWidth="1"/>
    <col min="2" max="2" width="24" customWidth="1"/>
    <col min="3" max="5" width="7.5" customWidth="1"/>
    <col min="6" max="8" width="6" customWidth="1"/>
    <col min="9" max="11" width="5.6640625" customWidth="1"/>
    <col min="12" max="14" width="6" style="140" customWidth="1"/>
    <col min="15" max="20" width="6" customWidth="1"/>
    <col min="21" max="21" width="5.83203125" customWidth="1"/>
    <col min="22" max="22" width="5" customWidth="1"/>
    <col min="23" max="23" width="69.6640625" customWidth="1"/>
    <col min="24" max="27" width="5.5" customWidth="1"/>
    <col min="28" max="29" width="5.6640625" customWidth="1"/>
    <col min="30" max="30" width="5.83203125" customWidth="1"/>
  </cols>
  <sheetData>
    <row r="1" spans="1:31" ht="51" customHeight="1">
      <c r="A1" s="33"/>
      <c r="B1" s="1"/>
      <c r="C1" s="1"/>
      <c r="D1" s="1"/>
      <c r="E1" s="1"/>
      <c r="F1" s="4"/>
      <c r="G1" s="4"/>
      <c r="H1" s="4"/>
      <c r="I1" s="4"/>
      <c r="J1" s="4"/>
      <c r="K1" s="4"/>
      <c r="L1" s="138"/>
      <c r="M1" s="138"/>
      <c r="N1" s="138"/>
      <c r="O1" s="3"/>
      <c r="P1" s="3"/>
      <c r="Q1" s="3"/>
      <c r="R1" s="3"/>
      <c r="S1" s="3"/>
      <c r="T1" s="3"/>
      <c r="U1" s="3"/>
      <c r="V1" s="12"/>
      <c r="W1" s="12"/>
      <c r="X1" s="12"/>
      <c r="Y1" s="12"/>
      <c r="Z1" s="12"/>
      <c r="AA1" s="12"/>
      <c r="AB1" s="12"/>
      <c r="AC1" s="12"/>
      <c r="AD1" s="134"/>
    </row>
    <row r="2" spans="1:31" ht="91.5" customHeight="1" thickBot="1">
      <c r="A2" s="33"/>
      <c r="B2" s="63" t="s">
        <v>1554</v>
      </c>
      <c r="C2" s="646" t="s">
        <v>1568</v>
      </c>
      <c r="D2" s="212" t="s">
        <v>2518</v>
      </c>
      <c r="E2" s="212" t="s">
        <v>2372</v>
      </c>
      <c r="F2" s="212" t="s">
        <v>1918</v>
      </c>
      <c r="G2" s="165" t="s">
        <v>2635</v>
      </c>
      <c r="H2" s="165" t="s">
        <v>2373</v>
      </c>
      <c r="I2" s="165" t="s">
        <v>1919</v>
      </c>
      <c r="J2" s="121" t="s">
        <v>2636</v>
      </c>
      <c r="K2" s="121" t="s">
        <v>2374</v>
      </c>
      <c r="L2" s="121" t="s">
        <v>1920</v>
      </c>
      <c r="M2" s="122" t="s">
        <v>2637</v>
      </c>
      <c r="N2" s="122" t="s">
        <v>2375</v>
      </c>
      <c r="O2" s="122" t="s">
        <v>1921</v>
      </c>
      <c r="P2" s="123" t="s">
        <v>2638</v>
      </c>
      <c r="Q2" s="123" t="s">
        <v>2376</v>
      </c>
      <c r="R2" s="123" t="s">
        <v>1922</v>
      </c>
      <c r="S2" s="124" t="s">
        <v>2634</v>
      </c>
      <c r="T2" s="124" t="s">
        <v>2377</v>
      </c>
      <c r="U2" s="124" t="s">
        <v>1923</v>
      </c>
      <c r="V2" s="12"/>
      <c r="W2" s="63" t="s">
        <v>1569</v>
      </c>
      <c r="X2" s="212" t="s">
        <v>2518</v>
      </c>
      <c r="Y2" s="165" t="s">
        <v>2635</v>
      </c>
      <c r="Z2" s="121" t="s">
        <v>2636</v>
      </c>
      <c r="AA2" s="122" t="s">
        <v>2639</v>
      </c>
      <c r="AB2" s="123" t="s">
        <v>2638</v>
      </c>
      <c r="AC2" s="124" t="s">
        <v>2634</v>
      </c>
      <c r="AD2" s="209"/>
      <c r="AE2" s="135"/>
    </row>
    <row r="3" spans="1:31" ht="15" customHeight="1">
      <c r="A3" s="33"/>
      <c r="B3" s="137" t="s">
        <v>1555</v>
      </c>
      <c r="C3" s="166">
        <v>0.125</v>
      </c>
      <c r="D3" s="288">
        <f>'Historical Data'!$L$32</f>
        <v>0</v>
      </c>
      <c r="E3" s="288">
        <f>'I. White Paper'!G92</f>
        <v>0</v>
      </c>
      <c r="F3" s="288">
        <f>'I. White Paper'!H92</f>
        <v>0</v>
      </c>
      <c r="G3" s="288">
        <f>'Historical Data'!$M$32</f>
        <v>0.93506493506493504</v>
      </c>
      <c r="H3" s="604">
        <v>0.89610389610389607</v>
      </c>
      <c r="I3" s="412">
        <f>'I. White Paper'!$K$92</f>
        <v>0.92207792207792205</v>
      </c>
      <c r="J3" s="288">
        <f>'Historical Data'!$N$32</f>
        <v>0.36363636363636365</v>
      </c>
      <c r="K3" s="412">
        <v>0.2857142857142857</v>
      </c>
      <c r="L3" s="412">
        <f>'I. White Paper'!$Q$92</f>
        <v>0.51948051948051943</v>
      </c>
      <c r="M3" s="288">
        <f>'Historical Data'!$O$32</f>
        <v>0.8571428571428571</v>
      </c>
      <c r="N3" s="606">
        <v>0.8571428571428571</v>
      </c>
      <c r="O3" s="412">
        <f>'I. White Paper'!$V$92</f>
        <v>0.92105263157894735</v>
      </c>
      <c r="P3" s="288">
        <f>'Historical Data'!$P$32</f>
        <v>0.2857142857142857</v>
      </c>
      <c r="Q3" s="412">
        <v>0.2857142857142857</v>
      </c>
      <c r="R3" s="412">
        <f>'I. White Paper'!$AA$92</f>
        <v>0.32467532467532467</v>
      </c>
      <c r="S3" s="288">
        <f>'Historical Data'!$Q$32</f>
        <v>0.40259740259740262</v>
      </c>
      <c r="T3" s="412">
        <v>0.40259740259740262</v>
      </c>
      <c r="U3" s="412">
        <f>'I. White Paper'!$AE$92</f>
        <v>0.68831168831168832</v>
      </c>
      <c r="V3" s="12"/>
      <c r="W3" s="443" t="s">
        <v>1873</v>
      </c>
      <c r="X3" s="709">
        <v>1.5149572649572656E-2</v>
      </c>
      <c r="Y3" s="709">
        <v>0.78575160894660889</v>
      </c>
      <c r="Z3" s="709">
        <v>0.3883548751248751</v>
      </c>
      <c r="AA3" s="709">
        <v>0.7492979242979243</v>
      </c>
      <c r="AB3" s="709">
        <v>0.54515275337826941</v>
      </c>
      <c r="AC3" s="709">
        <v>0.76329944943944938</v>
      </c>
      <c r="AD3" s="134"/>
      <c r="AE3" s="167"/>
    </row>
    <row r="4" spans="1:31" ht="15" customHeight="1">
      <c r="A4" s="33"/>
      <c r="B4" s="137" t="s">
        <v>1556</v>
      </c>
      <c r="C4" s="166">
        <v>0.125</v>
      </c>
      <c r="D4" s="288">
        <f>'Historical Data'!$L$48</f>
        <v>0</v>
      </c>
      <c r="E4" s="288">
        <f>'II. Website'!G83</f>
        <v>0</v>
      </c>
      <c r="F4" s="288">
        <f>'II. Website'!H83</f>
        <v>0</v>
      </c>
      <c r="G4" s="288">
        <f>'Historical Data'!$M$48</f>
        <v>0.9358974358974359</v>
      </c>
      <c r="H4" s="412">
        <v>0.87179487179487181</v>
      </c>
      <c r="I4" s="412">
        <f>'II. Website'!$K$83</f>
        <v>0.65384615384615385</v>
      </c>
      <c r="J4" s="288">
        <f>'Historical Data'!$N$48</f>
        <v>0.67948717948717952</v>
      </c>
      <c r="K4" s="412">
        <v>0.66666666666666663</v>
      </c>
      <c r="L4" s="412">
        <f>'II. Website'!$Q$83</f>
        <v>0.67948717948717952</v>
      </c>
      <c r="M4" s="288">
        <f>'Historical Data'!$O$48</f>
        <v>0.87179487179487181</v>
      </c>
      <c r="N4" s="605">
        <v>0.84615384615384615</v>
      </c>
      <c r="O4" s="412">
        <f>'II. Website'!$W$83</f>
        <v>0.67948717948717952</v>
      </c>
      <c r="P4" s="288">
        <f>'Historical Data'!$P$48</f>
        <v>0.80769230769230771</v>
      </c>
      <c r="Q4" s="412">
        <v>0.79487179487179482</v>
      </c>
      <c r="R4" s="412">
        <f>'II. Website'!$AC$83</f>
        <v>0.76923076923076927</v>
      </c>
      <c r="S4" s="288">
        <f>'Historical Data'!$Q$48</f>
        <v>0.96153846153846156</v>
      </c>
      <c r="T4" s="412">
        <v>0.92307692307692313</v>
      </c>
      <c r="U4" s="412">
        <f>'II. Website'!$AI$83</f>
        <v>0.98717948717948723</v>
      </c>
      <c r="V4" s="12"/>
      <c r="W4" s="447" t="s">
        <v>1877</v>
      </c>
      <c r="X4" s="710"/>
      <c r="Y4" s="709"/>
      <c r="Z4" s="709"/>
      <c r="AA4" s="709"/>
      <c r="AB4" s="709"/>
      <c r="AC4" s="709"/>
      <c r="AD4" s="12"/>
      <c r="AE4" s="167"/>
    </row>
    <row r="5" spans="1:31" ht="15" customHeight="1">
      <c r="A5" s="33"/>
      <c r="B5" s="137" t="s">
        <v>1557</v>
      </c>
      <c r="C5" s="166">
        <v>0.125</v>
      </c>
      <c r="D5" s="288">
        <f>'Historical Data'!$L$60</f>
        <v>0</v>
      </c>
      <c r="E5" s="288">
        <v>0</v>
      </c>
      <c r="F5" s="288">
        <v>0</v>
      </c>
      <c r="G5" s="288">
        <f>'Historical Data'!$M$60</f>
        <v>0.7142857142857143</v>
      </c>
      <c r="H5" s="412">
        <v>0.8</v>
      </c>
      <c r="I5" s="412">
        <f>'III. U.N.'!$L$13</f>
        <v>0.88571428571428568</v>
      </c>
      <c r="J5" s="288">
        <f>'Historical Data'!$N$60</f>
        <v>0.2857142857142857</v>
      </c>
      <c r="K5" s="412">
        <v>2.8571428571428571E-2</v>
      </c>
      <c r="L5" s="412">
        <f>'III. U.N.'!$R$13</f>
        <v>0.44285714285714284</v>
      </c>
      <c r="M5" s="288">
        <f>'Historical Data'!$O$60</f>
        <v>0.5714285714285714</v>
      </c>
      <c r="N5" s="412">
        <v>1.4285714285714285E-2</v>
      </c>
      <c r="O5" s="412">
        <f>'III. U.N.'!$X$13</f>
        <v>0.48571428571428571</v>
      </c>
      <c r="P5" s="288">
        <f>'Historical Data'!$P$60</f>
        <v>0.5714285714285714</v>
      </c>
      <c r="Q5" s="412">
        <v>0.35714285714285715</v>
      </c>
      <c r="R5" s="412">
        <f>'III. U.N.'!$AD$13</f>
        <v>0.45714285714285713</v>
      </c>
      <c r="S5" s="288">
        <f>'Historical Data'!$Q$60</f>
        <v>0.7142857142857143</v>
      </c>
      <c r="T5" s="412">
        <v>0.8</v>
      </c>
      <c r="U5" s="412">
        <f>'III. U.N.'!$AJ$13</f>
        <v>0.5714285714285714</v>
      </c>
      <c r="V5" s="12"/>
      <c r="W5" s="448" t="s">
        <v>1872</v>
      </c>
      <c r="X5" s="709"/>
      <c r="Y5" s="709"/>
      <c r="Z5" s="709"/>
      <c r="AA5" s="709"/>
      <c r="AB5" s="709"/>
      <c r="AC5" s="709"/>
      <c r="AD5" s="12"/>
      <c r="AE5" s="167"/>
    </row>
    <row r="6" spans="1:31" ht="15" customHeight="1">
      <c r="A6" s="33"/>
      <c r="B6" s="137" t="s">
        <v>1558</v>
      </c>
      <c r="C6" s="166">
        <v>0.125</v>
      </c>
      <c r="D6" s="288">
        <f>'Historical Data'!$L$71</f>
        <v>0</v>
      </c>
      <c r="E6" s="288">
        <v>0</v>
      </c>
      <c r="F6" s="288">
        <v>0</v>
      </c>
      <c r="G6" s="288">
        <f>'Historical Data'!$M$71</f>
        <v>0.80944000000000005</v>
      </c>
      <c r="H6" s="412">
        <v>0.80928</v>
      </c>
      <c r="I6" s="412">
        <f>'IV. Budget'!$N$60</f>
        <v>0.86143999999999998</v>
      </c>
      <c r="J6" s="288">
        <f>'Historical Data'!$N$71</f>
        <v>0.27583999999999997</v>
      </c>
      <c r="K6" s="412">
        <v>0.21728</v>
      </c>
      <c r="L6" s="412">
        <v>0.21743999999999999</v>
      </c>
      <c r="M6" s="288">
        <f>'Historical Data'!$O$71</f>
        <v>0.7</v>
      </c>
      <c r="N6" s="412">
        <v>0.69455999999999996</v>
      </c>
      <c r="O6" s="412">
        <f>'IV. Budget'!$X$60</f>
        <v>0.72672000000000003</v>
      </c>
      <c r="P6" s="288">
        <f>'Historical Data'!$P$71</f>
        <v>0.70299247879660742</v>
      </c>
      <c r="Q6" s="412">
        <v>0.69195071211393822</v>
      </c>
      <c r="R6" s="412">
        <f>'IV. Budget'!$AC$60</f>
        <v>0.66656000000000004</v>
      </c>
      <c r="S6" s="288">
        <f>'Historical Data'!$Q$71</f>
        <v>0.73087999999999997</v>
      </c>
      <c r="T6" s="412">
        <v>0.73616000000000004</v>
      </c>
      <c r="U6" s="412">
        <f>'IV. Budget'!$AH$60</f>
        <v>0.77071999999999996</v>
      </c>
      <c r="V6" s="12"/>
      <c r="W6" s="434" t="s">
        <v>1563</v>
      </c>
      <c r="X6" s="395" t="s">
        <v>1564</v>
      </c>
      <c r="Y6" s="395" t="s">
        <v>1564</v>
      </c>
      <c r="Z6" s="395" t="s">
        <v>1564</v>
      </c>
      <c r="AA6" s="395" t="s">
        <v>1564</v>
      </c>
      <c r="AB6" s="395" t="s">
        <v>1564</v>
      </c>
      <c r="AC6" s="395" t="s">
        <v>1564</v>
      </c>
      <c r="AD6" s="12"/>
      <c r="AE6" s="135"/>
    </row>
    <row r="7" spans="1:31" ht="15" customHeight="1">
      <c r="A7" s="33"/>
      <c r="B7" s="137" t="s">
        <v>1559</v>
      </c>
      <c r="C7" s="166">
        <v>0.125</v>
      </c>
      <c r="D7" s="288">
        <f>'Historical Data'!$L$80</f>
        <v>0</v>
      </c>
      <c r="E7" s="288">
        <v>0</v>
      </c>
      <c r="F7" s="288">
        <v>0</v>
      </c>
      <c r="G7" s="288">
        <f>'Historical Data'!$M$80</f>
        <v>0.46277777777777779</v>
      </c>
      <c r="H7" s="412">
        <v>0.46277777777777779</v>
      </c>
      <c r="I7" s="412">
        <f>'V. Legislative Oversight'!$N$24</f>
        <v>0.51833333333333331</v>
      </c>
      <c r="J7" s="288">
        <f>'Historical Data'!$N$80</f>
        <v>0.20333333333333334</v>
      </c>
      <c r="K7" s="412">
        <v>0.20333333333333334</v>
      </c>
      <c r="L7" s="412">
        <f>'V. Legislative Oversight'!$T$24</f>
        <v>0.25944444444444442</v>
      </c>
      <c r="M7" s="288">
        <f>'Historical Data'!$O$80</f>
        <v>0.77777777777777779</v>
      </c>
      <c r="N7" s="412">
        <v>0.77777777777777779</v>
      </c>
      <c r="O7" s="412">
        <f>'V. Legislative Oversight'!$Z$24</f>
        <v>0.7961111111111111</v>
      </c>
      <c r="P7" s="288">
        <f>'Historical Data'!$P$80</f>
        <v>0.53666666666666663</v>
      </c>
      <c r="Q7" s="412">
        <v>0.53666666666666663</v>
      </c>
      <c r="R7" s="412">
        <f>'V. Legislative Oversight'!$AF$24</f>
        <v>0.57388888888888889</v>
      </c>
      <c r="S7" s="288">
        <f>'Historical Data'!$Q$80</f>
        <v>0.90777777777777779</v>
      </c>
      <c r="T7" s="412">
        <v>0.90777777777777779</v>
      </c>
      <c r="U7" s="412">
        <f>'V. Legislative Oversight'!$AL$24</f>
        <v>0.92611111111111111</v>
      </c>
      <c r="V7" s="12"/>
      <c r="W7" s="435" t="s">
        <v>1567</v>
      </c>
      <c r="X7" s="436">
        <v>6</v>
      </c>
      <c r="Y7" s="436">
        <v>1</v>
      </c>
      <c r="Z7" s="436">
        <v>5</v>
      </c>
      <c r="AA7" s="436">
        <v>3</v>
      </c>
      <c r="AB7" s="436">
        <v>4</v>
      </c>
      <c r="AC7" s="436">
        <v>2</v>
      </c>
      <c r="AD7" s="12"/>
      <c r="AE7" s="135"/>
    </row>
    <row r="8" spans="1:31" ht="15" customHeight="1">
      <c r="A8" s="33"/>
      <c r="B8" s="137" t="s">
        <v>1560</v>
      </c>
      <c r="C8" s="166">
        <v>0.125</v>
      </c>
      <c r="D8" s="598">
        <f>'Historical Data'!$L$90</f>
        <v>0.12119658119658125</v>
      </c>
      <c r="E8" s="598">
        <v>9.6495726495726547E-2</v>
      </c>
      <c r="F8" s="412">
        <v>4.9000000000000002E-2</v>
      </c>
      <c r="G8" s="598">
        <f>'Historical Data'!$M$90</f>
        <v>0.74905982905982904</v>
      </c>
      <c r="H8" s="412">
        <v>0.75094017094017096</v>
      </c>
      <c r="I8" s="412">
        <f>'VI. Media 2013- 2018'!$L$161</f>
        <v>0.71017066813365215</v>
      </c>
      <c r="J8" s="598">
        <f>'Historical Data'!$N$90</f>
        <v>0.30358974358974355</v>
      </c>
      <c r="K8" s="412">
        <v>0.30521367521367515</v>
      </c>
      <c r="L8" s="412">
        <f>'VI. Media 2013- 2018'!$N$161</f>
        <v>0.17907972808361805</v>
      </c>
      <c r="M8" s="598">
        <f>'Historical Data'!$O$90</f>
        <v>0.79316239316239312</v>
      </c>
      <c r="N8" s="412">
        <v>0.79478632478632472</v>
      </c>
      <c r="O8" s="412">
        <f>'VI. Media 2013- 2018'!$P$161</f>
        <v>0.63578791570068316</v>
      </c>
      <c r="P8" s="598">
        <f>'Historical Data'!$P$90</f>
        <v>0.55196581196581196</v>
      </c>
      <c r="Q8" s="412">
        <v>0.54307692307692312</v>
      </c>
      <c r="R8" s="412">
        <f>'VI. Media 2013- 2018'!$R$161</f>
        <v>0.47433559930318181</v>
      </c>
      <c r="S8" s="598">
        <f>'Historical Data'!$Q$90</f>
        <v>0.85598290598290605</v>
      </c>
      <c r="T8" s="412">
        <v>0.84846153846153838</v>
      </c>
      <c r="U8" s="412">
        <f>'VI. Media 2013- 2018'!$T$161</f>
        <v>0.74514126291799299</v>
      </c>
      <c r="V8" s="12"/>
      <c r="W8" s="444" t="s">
        <v>1874</v>
      </c>
      <c r="X8" s="711">
        <v>1.2119658119658126E-2</v>
      </c>
      <c r="Y8" s="711">
        <v>0.81561427417027432</v>
      </c>
      <c r="Z8" s="711">
        <v>0.3834111728271728</v>
      </c>
      <c r="AA8" s="711">
        <v>0.77086691086691095</v>
      </c>
      <c r="AB8" s="711">
        <v>0.49326505984547275</v>
      </c>
      <c r="AC8" s="711">
        <v>0.69115904007104012</v>
      </c>
      <c r="AD8" s="12"/>
    </row>
    <row r="9" spans="1:31" ht="15" customHeight="1">
      <c r="A9" s="33"/>
      <c r="B9" s="137" t="s">
        <v>1561</v>
      </c>
      <c r="C9" s="166">
        <v>0.125</v>
      </c>
      <c r="D9" s="288">
        <f>'Historical Data'!$L$100</f>
        <v>0</v>
      </c>
      <c r="E9" s="288">
        <v>0</v>
      </c>
      <c r="F9" s="288">
        <v>0</v>
      </c>
      <c r="G9" s="288">
        <f>'Historical Data'!$M$100</f>
        <v>0.84615384615384615</v>
      </c>
      <c r="H9" s="412">
        <v>0.84615384615384615</v>
      </c>
      <c r="I9" s="412">
        <f>'VII. International'!$J$51</f>
        <v>0.97435897435897434</v>
      </c>
      <c r="J9" s="288">
        <f>'Historical Data'!$N$100</f>
        <v>0.54285714285714282</v>
      </c>
      <c r="K9" s="412">
        <v>0.61111111111111116</v>
      </c>
      <c r="L9" s="412">
        <f>'VII. International'!$P$51</f>
        <v>0.67261904761904767</v>
      </c>
      <c r="M9" s="288">
        <f>'Historical Data'!$O$100</f>
        <v>0.92307692307692313</v>
      </c>
      <c r="N9" s="412">
        <v>0.92307692307692313</v>
      </c>
      <c r="O9" s="412">
        <f>'VII. International'!$V$51</f>
        <v>0.89743589743589747</v>
      </c>
      <c r="P9" s="288">
        <f>'Historical Data'!$P$100</f>
        <v>0.5714285714285714</v>
      </c>
      <c r="Q9" s="412">
        <v>0.55555555555555558</v>
      </c>
      <c r="R9" s="412">
        <f>'VII. International'!$AB$51</f>
        <v>0.37301587301587308</v>
      </c>
      <c r="S9" s="288">
        <f>'Historical Data'!$Q$100</f>
        <v>0.62857142857142856</v>
      </c>
      <c r="T9" s="412">
        <v>0.23076923076923078</v>
      </c>
      <c r="U9" s="412">
        <f>'VII. International'!$AG$51</f>
        <v>0.90575396825396814</v>
      </c>
      <c r="V9" s="12"/>
      <c r="W9" s="445" t="s">
        <v>1875</v>
      </c>
      <c r="X9" s="712"/>
      <c r="Y9" s="712"/>
      <c r="Z9" s="712"/>
      <c r="AA9" s="712"/>
      <c r="AB9" s="712"/>
      <c r="AC9" s="712"/>
      <c r="AD9" s="12"/>
    </row>
    <row r="10" spans="1:31" ht="15" customHeight="1">
      <c r="A10" s="33"/>
      <c r="B10" s="137" t="s">
        <v>1562</v>
      </c>
      <c r="C10" s="166">
        <v>0.125</v>
      </c>
      <c r="D10" s="288">
        <f>'Historical Data'!$L$111</f>
        <v>0</v>
      </c>
      <c r="E10" s="288">
        <v>0</v>
      </c>
      <c r="F10" s="288">
        <v>0</v>
      </c>
      <c r="G10" s="288">
        <f>'Historical Data'!$M$111</f>
        <v>0.83333333333333337</v>
      </c>
      <c r="H10" s="412">
        <v>0.76190476190476186</v>
      </c>
      <c r="I10" s="412">
        <f>'VIII. Cyberspace'!$J$58</f>
        <v>0.73809523809523814</v>
      </c>
      <c r="J10" s="288">
        <f>'Historical Data'!$N$111</f>
        <v>0.45238095238095238</v>
      </c>
      <c r="K10" s="412">
        <v>0.51190476190476186</v>
      </c>
      <c r="L10" s="412">
        <f>'VIII. Cyberspace'!$O$58</f>
        <v>0.29761904761904762</v>
      </c>
      <c r="M10" s="288">
        <f>'Historical Data'!$O$111</f>
        <v>0.5</v>
      </c>
      <c r="N10" s="412">
        <v>0.5</v>
      </c>
      <c r="O10" s="412">
        <f>'VIII. Cyberspace'!$T$58</f>
        <v>0.42857142857142855</v>
      </c>
      <c r="P10" s="288">
        <f>'Historical Data'!$P$111</f>
        <v>0.33333333333333331</v>
      </c>
      <c r="Q10" s="412">
        <v>0.33333333333333331</v>
      </c>
      <c r="R10" s="412">
        <f>'VIII. Cyberspace'!$Y$58</f>
        <v>0.22619047619047619</v>
      </c>
      <c r="S10" s="288">
        <f>'Historical Data'!$Q$111</f>
        <v>0.90476190476190477</v>
      </c>
      <c r="T10" s="412">
        <v>0.90476190476190477</v>
      </c>
      <c r="U10" s="412">
        <f>'VIII. Cyberspace'!$AD$58</f>
        <v>0.6607142857142857</v>
      </c>
      <c r="V10" s="12"/>
      <c r="W10" s="446" t="s">
        <v>1876</v>
      </c>
      <c r="X10" s="713"/>
      <c r="Y10" s="713"/>
      <c r="Z10" s="713"/>
      <c r="AA10" s="713"/>
      <c r="AB10" s="713"/>
      <c r="AC10" s="713"/>
      <c r="AD10" s="12"/>
    </row>
    <row r="11" spans="1:31" ht="15" customHeight="1">
      <c r="A11" s="33"/>
      <c r="B11" s="701" t="s">
        <v>1570</v>
      </c>
      <c r="C11" s="702"/>
      <c r="D11" s="411">
        <f t="shared" ref="D11:U11" si="0">(D3*$C$3)+(D4*$C$4)+(D5*$C$5)+(D6*$C$6)+(D7*$C$7)+(D8*$C$8)+(D9*$C$9)+(D10*$C$10)</f>
        <v>1.5149572649572656E-2</v>
      </c>
      <c r="E11" s="411">
        <f t="shared" si="0"/>
        <v>1.2061965811965818E-2</v>
      </c>
      <c r="F11" s="411">
        <f t="shared" si="0"/>
        <v>6.1250000000000002E-3</v>
      </c>
      <c r="G11" s="411">
        <f t="shared" si="0"/>
        <v>0.78575160894660889</v>
      </c>
      <c r="H11" s="411">
        <f t="shared" si="0"/>
        <v>0.77486941558441558</v>
      </c>
      <c r="I11" s="411">
        <f t="shared" si="0"/>
        <v>0.78300457194494499</v>
      </c>
      <c r="J11" s="411">
        <f t="shared" si="0"/>
        <v>0.3883548751248751</v>
      </c>
      <c r="K11" s="411">
        <f t="shared" si="0"/>
        <v>0.35372440781440784</v>
      </c>
      <c r="L11" s="411">
        <f t="shared" si="0"/>
        <v>0.40850338869887493</v>
      </c>
      <c r="M11" s="411">
        <f t="shared" si="0"/>
        <v>0.7492979242979243</v>
      </c>
      <c r="N11" s="411">
        <f t="shared" si="0"/>
        <v>0.67597293040293038</v>
      </c>
      <c r="O11" s="411">
        <f t="shared" si="0"/>
        <v>0.69636005619994168</v>
      </c>
      <c r="P11" s="411">
        <f t="shared" si="0"/>
        <v>0.54515275337826941</v>
      </c>
      <c r="Q11" s="411">
        <f t="shared" si="0"/>
        <v>0.51228901605941923</v>
      </c>
      <c r="R11" s="411">
        <f t="shared" si="0"/>
        <v>0.48312997355592135</v>
      </c>
      <c r="S11" s="411">
        <f t="shared" si="0"/>
        <v>0.76329944943944938</v>
      </c>
      <c r="T11" s="411">
        <f t="shared" si="0"/>
        <v>0.71920059718059715</v>
      </c>
      <c r="U11" s="411">
        <f t="shared" si="0"/>
        <v>0.78192004686463801</v>
      </c>
      <c r="V11" s="12"/>
      <c r="W11" s="434" t="s">
        <v>1563</v>
      </c>
      <c r="X11" s="395" t="s">
        <v>1564</v>
      </c>
      <c r="Y11" s="395" t="s">
        <v>1564</v>
      </c>
      <c r="Z11" s="395" t="s">
        <v>1564</v>
      </c>
      <c r="AA11" s="395" t="s">
        <v>1566</v>
      </c>
      <c r="AB11" s="395" t="s">
        <v>1564</v>
      </c>
      <c r="AC11" s="395" t="s">
        <v>1565</v>
      </c>
      <c r="AD11" s="12"/>
    </row>
    <row r="12" spans="1:31" ht="15" customHeight="1">
      <c r="A12" s="33"/>
      <c r="B12" s="701" t="s">
        <v>1884</v>
      </c>
      <c r="C12" s="702"/>
      <c r="D12" s="395" t="s">
        <v>1564</v>
      </c>
      <c r="E12" s="395"/>
      <c r="F12" s="395"/>
      <c r="G12" s="395" t="s">
        <v>1564</v>
      </c>
      <c r="H12" s="395"/>
      <c r="I12" s="395"/>
      <c r="J12" s="395" t="s">
        <v>1564</v>
      </c>
      <c r="K12" s="395"/>
      <c r="L12" s="395"/>
      <c r="M12" s="395" t="s">
        <v>1564</v>
      </c>
      <c r="N12" s="395"/>
      <c r="O12" s="395"/>
      <c r="P12" s="395" t="s">
        <v>1564</v>
      </c>
      <c r="Q12" s="395"/>
      <c r="R12" s="395"/>
      <c r="S12" s="395" t="s">
        <v>1564</v>
      </c>
      <c r="T12" s="395"/>
      <c r="U12" s="395"/>
      <c r="V12" s="12"/>
      <c r="W12" s="435" t="s">
        <v>1567</v>
      </c>
      <c r="X12" s="436">
        <v>6</v>
      </c>
      <c r="Y12" s="436">
        <v>1</v>
      </c>
      <c r="Z12" s="436">
        <v>5</v>
      </c>
      <c r="AA12" s="436">
        <v>2</v>
      </c>
      <c r="AB12" s="436">
        <v>4</v>
      </c>
      <c r="AC12" s="436">
        <v>3</v>
      </c>
      <c r="AD12" s="12"/>
    </row>
    <row r="13" spans="1:31" ht="15" customHeight="1">
      <c r="A13" s="33"/>
      <c r="B13" s="701" t="s">
        <v>1571</v>
      </c>
      <c r="C13" s="702"/>
      <c r="D13" s="626">
        <v>6</v>
      </c>
      <c r="E13" s="626"/>
      <c r="F13" s="396"/>
      <c r="G13" s="396">
        <v>1</v>
      </c>
      <c r="H13" s="396"/>
      <c r="I13" s="396"/>
      <c r="J13" s="396">
        <v>5</v>
      </c>
      <c r="K13" s="396"/>
      <c r="L13" s="396"/>
      <c r="M13" s="396">
        <v>3</v>
      </c>
      <c r="N13" s="396"/>
      <c r="O13" s="396"/>
      <c r="P13" s="396">
        <v>4</v>
      </c>
      <c r="Q13" s="396"/>
      <c r="R13" s="396"/>
      <c r="S13" s="396">
        <v>2</v>
      </c>
      <c r="T13" s="396"/>
      <c r="U13" s="396"/>
      <c r="V13" s="12"/>
      <c r="W13" s="441" t="s">
        <v>1878</v>
      </c>
      <c r="X13" s="703">
        <v>6.0598290598290628E-3</v>
      </c>
      <c r="Y13" s="703">
        <v>0.83604964391164405</v>
      </c>
      <c r="Z13" s="703">
        <v>0.41723410056610061</v>
      </c>
      <c r="AA13" s="703">
        <v>0.76378510378510389</v>
      </c>
      <c r="AB13" s="703">
        <v>0.56133048599131175</v>
      </c>
      <c r="AC13" s="703">
        <v>0.73195311177711186</v>
      </c>
      <c r="AD13" s="12"/>
    </row>
    <row r="14" spans="1:31" ht="15" customHeight="1">
      <c r="A14" s="33"/>
      <c r="B14" s="705" t="s">
        <v>1885</v>
      </c>
      <c r="C14" s="706"/>
      <c r="D14" s="706"/>
      <c r="E14" s="706"/>
      <c r="F14" s="706"/>
      <c r="G14" s="706"/>
      <c r="H14" s="706"/>
      <c r="I14" s="706"/>
      <c r="J14" s="706"/>
      <c r="K14" s="706"/>
      <c r="L14" s="706"/>
      <c r="M14" s="706"/>
      <c r="N14" s="706"/>
      <c r="O14" s="706"/>
      <c r="P14" s="706"/>
      <c r="Q14" s="706"/>
      <c r="R14" s="706"/>
      <c r="S14" s="706"/>
      <c r="T14" s="706"/>
      <c r="U14" s="707"/>
      <c r="V14" s="12"/>
      <c r="W14" s="442" t="s">
        <v>1879</v>
      </c>
      <c r="X14" s="704"/>
      <c r="Y14" s="703"/>
      <c r="Z14" s="703"/>
      <c r="AA14" s="703"/>
      <c r="AB14" s="703"/>
      <c r="AC14" s="703"/>
      <c r="AD14" s="12"/>
    </row>
    <row r="15" spans="1:31" ht="15" customHeight="1">
      <c r="A15" s="33"/>
      <c r="B15" s="425"/>
      <c r="C15" s="425"/>
      <c r="D15" s="593"/>
      <c r="E15" s="645"/>
      <c r="F15" s="425"/>
      <c r="G15" s="593"/>
      <c r="H15" s="645"/>
      <c r="I15" s="425"/>
      <c r="J15" s="593"/>
      <c r="K15" s="645"/>
      <c r="L15" s="425"/>
      <c r="M15" s="593"/>
      <c r="N15" s="645"/>
      <c r="O15" s="425"/>
      <c r="P15" s="593"/>
      <c r="Q15" s="645"/>
      <c r="R15" s="425"/>
      <c r="S15" s="593"/>
      <c r="T15" s="645"/>
      <c r="U15" s="425"/>
      <c r="V15" s="12"/>
      <c r="W15" s="442" t="s">
        <v>1876</v>
      </c>
      <c r="X15" s="703"/>
      <c r="Y15" s="703"/>
      <c r="Z15" s="703"/>
      <c r="AA15" s="703"/>
      <c r="AB15" s="703"/>
      <c r="AC15" s="703"/>
      <c r="AD15" s="12"/>
    </row>
    <row r="16" spans="1:31" ht="15" customHeight="1">
      <c r="A16" s="33"/>
      <c r="B16" s="158"/>
      <c r="C16" s="158"/>
      <c r="D16" s="593"/>
      <c r="E16" s="645"/>
      <c r="F16" s="708"/>
      <c r="G16" s="592"/>
      <c r="H16" s="644"/>
      <c r="I16" s="431"/>
      <c r="J16" s="592"/>
      <c r="K16" s="644"/>
      <c r="L16" s="431"/>
      <c r="M16" s="592"/>
      <c r="N16" s="644"/>
      <c r="O16" s="431"/>
      <c r="P16" s="592"/>
      <c r="Q16" s="644"/>
      <c r="R16" s="431"/>
      <c r="S16" s="592"/>
      <c r="T16" s="644"/>
      <c r="U16" s="431"/>
      <c r="V16" s="12"/>
      <c r="W16" s="434" t="s">
        <v>1563</v>
      </c>
      <c r="X16" s="395" t="s">
        <v>1564</v>
      </c>
      <c r="Y16" s="395" t="s">
        <v>1564</v>
      </c>
      <c r="Z16" s="395" t="s">
        <v>1564</v>
      </c>
      <c r="AA16" s="395" t="s">
        <v>1566</v>
      </c>
      <c r="AB16" s="395" t="s">
        <v>1564</v>
      </c>
      <c r="AC16" s="395" t="s">
        <v>1565</v>
      </c>
      <c r="AD16" s="12"/>
    </row>
    <row r="17" spans="1:30" ht="15" customHeight="1">
      <c r="A17" s="33"/>
      <c r="B17" s="158"/>
      <c r="C17" s="158"/>
      <c r="D17" s="593"/>
      <c r="E17" s="645"/>
      <c r="F17" s="708"/>
      <c r="G17" s="592"/>
      <c r="H17" s="644"/>
      <c r="I17" s="431"/>
      <c r="J17" s="592"/>
      <c r="K17" s="644"/>
      <c r="L17" s="431"/>
      <c r="M17" s="592"/>
      <c r="N17" s="644"/>
      <c r="O17" s="431"/>
      <c r="P17" s="592"/>
      <c r="Q17" s="644"/>
      <c r="R17" s="431"/>
      <c r="S17" s="592"/>
      <c r="T17" s="644"/>
      <c r="U17" s="431"/>
      <c r="V17" s="12"/>
      <c r="W17" s="437" t="s">
        <v>1567</v>
      </c>
      <c r="X17" s="436">
        <v>6</v>
      </c>
      <c r="Y17" s="436">
        <v>1</v>
      </c>
      <c r="Z17" s="436">
        <v>5</v>
      </c>
      <c r="AA17" s="436">
        <v>2</v>
      </c>
      <c r="AB17" s="436">
        <v>4</v>
      </c>
      <c r="AC17" s="436">
        <v>3</v>
      </c>
      <c r="AD17" s="12"/>
    </row>
    <row r="18" spans="1:30" ht="15" customHeight="1">
      <c r="A18" s="12"/>
      <c r="B18" s="158"/>
      <c r="C18" s="158"/>
      <c r="D18" s="593"/>
      <c r="E18" s="645"/>
      <c r="F18" s="708"/>
      <c r="G18" s="592"/>
      <c r="H18" s="644"/>
      <c r="I18" s="431"/>
      <c r="J18" s="592"/>
      <c r="K18" s="644"/>
      <c r="L18" s="431"/>
      <c r="M18" s="592"/>
      <c r="N18" s="644"/>
      <c r="O18" s="431"/>
      <c r="P18" s="592"/>
      <c r="Q18" s="644"/>
      <c r="R18" s="431"/>
      <c r="S18" s="592"/>
      <c r="T18" s="644"/>
      <c r="U18" s="431"/>
      <c r="V18" s="12"/>
      <c r="W18" s="461" t="s">
        <v>1880</v>
      </c>
      <c r="X18" s="700">
        <v>1.2119658119658126E-2</v>
      </c>
      <c r="Y18" s="697">
        <v>0.78097385858585877</v>
      </c>
      <c r="Z18" s="697">
        <v>0.36683932867132868</v>
      </c>
      <c r="AA18" s="697">
        <v>0.72658119658119658</v>
      </c>
      <c r="AB18" s="697">
        <v>0.56356430772513344</v>
      </c>
      <c r="AC18" s="697">
        <v>0.7551561309801309</v>
      </c>
      <c r="AD18" s="12"/>
    </row>
    <row r="19" spans="1:30">
      <c r="A19" s="12"/>
      <c r="B19" s="12"/>
      <c r="C19" s="12"/>
      <c r="D19" s="12"/>
      <c r="E19" s="12"/>
      <c r="F19" s="708"/>
      <c r="G19" s="592"/>
      <c r="H19" s="644"/>
      <c r="I19" s="431"/>
      <c r="J19" s="592"/>
      <c r="K19" s="644"/>
      <c r="L19" s="431"/>
      <c r="M19" s="592"/>
      <c r="N19" s="644"/>
      <c r="O19" s="431"/>
      <c r="P19" s="592"/>
      <c r="Q19" s="644"/>
      <c r="R19" s="431"/>
      <c r="S19" s="592"/>
      <c r="T19" s="644"/>
      <c r="U19" s="431"/>
      <c r="V19" s="12"/>
      <c r="W19" s="462" t="s">
        <v>1881</v>
      </c>
      <c r="X19" s="697"/>
      <c r="Y19" s="697"/>
      <c r="Z19" s="697"/>
      <c r="AA19" s="697"/>
      <c r="AB19" s="697"/>
      <c r="AC19" s="697"/>
      <c r="AD19" s="12"/>
    </row>
    <row r="20" spans="1:30" s="66" customFormat="1">
      <c r="A20" s="33"/>
      <c r="B20" s="12"/>
      <c r="C20" s="12"/>
      <c r="D20" s="12"/>
      <c r="E20" s="12"/>
      <c r="F20" s="708"/>
      <c r="G20" s="592"/>
      <c r="H20" s="644"/>
      <c r="I20" s="431"/>
      <c r="J20" s="592"/>
      <c r="K20" s="644"/>
      <c r="L20" s="431"/>
      <c r="M20" s="592"/>
      <c r="N20" s="644"/>
      <c r="O20" s="431"/>
      <c r="P20" s="592"/>
      <c r="Q20" s="644"/>
      <c r="R20" s="431"/>
      <c r="S20" s="592"/>
      <c r="T20" s="644"/>
      <c r="U20" s="431"/>
      <c r="V20" s="33"/>
      <c r="W20" s="463" t="s">
        <v>1876</v>
      </c>
      <c r="X20" s="697"/>
      <c r="Y20" s="697"/>
      <c r="Z20" s="697"/>
      <c r="AA20" s="697"/>
      <c r="AB20" s="697"/>
      <c r="AC20" s="697"/>
      <c r="AD20" s="33"/>
    </row>
    <row r="21" spans="1:30" ht="15" customHeight="1">
      <c r="A21" s="12"/>
      <c r="B21" s="33"/>
      <c r="C21" s="33"/>
      <c r="D21" s="33"/>
      <c r="E21" s="33"/>
      <c r="F21" s="708"/>
      <c r="G21" s="592"/>
      <c r="H21" s="644"/>
      <c r="I21" s="431"/>
      <c r="J21" s="592"/>
      <c r="K21" s="644"/>
      <c r="L21" s="431"/>
      <c r="M21" s="592"/>
      <c r="N21" s="644"/>
      <c r="O21" s="431"/>
      <c r="P21" s="592"/>
      <c r="Q21" s="644"/>
      <c r="R21" s="431"/>
      <c r="S21" s="592"/>
      <c r="T21" s="644"/>
      <c r="U21" s="431"/>
      <c r="V21" s="12"/>
      <c r="W21" s="434" t="s">
        <v>1563</v>
      </c>
      <c r="X21" s="395" t="s">
        <v>1564</v>
      </c>
      <c r="Y21" s="395" t="s">
        <v>1564</v>
      </c>
      <c r="Z21" s="395" t="s">
        <v>1564</v>
      </c>
      <c r="AA21" s="395" t="s">
        <v>1564</v>
      </c>
      <c r="AB21" s="395" t="s">
        <v>1564</v>
      </c>
      <c r="AC21" s="395" t="s">
        <v>1564</v>
      </c>
      <c r="AD21" s="12"/>
    </row>
    <row r="22" spans="1:30">
      <c r="A22" s="12"/>
      <c r="B22" s="12"/>
      <c r="C22" s="12"/>
      <c r="D22" s="12"/>
      <c r="E22" s="12"/>
      <c r="F22" s="432"/>
      <c r="G22" s="432"/>
      <c r="H22" s="432"/>
      <c r="I22" s="432"/>
      <c r="J22" s="432"/>
      <c r="K22" s="432"/>
      <c r="L22" s="432"/>
      <c r="M22" s="432"/>
      <c r="N22" s="432"/>
      <c r="O22" s="432"/>
      <c r="P22" s="432"/>
      <c r="Q22" s="432"/>
      <c r="R22" s="432"/>
      <c r="S22" s="432"/>
      <c r="T22" s="432"/>
      <c r="U22" s="432"/>
      <c r="V22" s="12"/>
      <c r="W22" s="435" t="s">
        <v>1567</v>
      </c>
      <c r="X22" s="436">
        <v>6</v>
      </c>
      <c r="Y22" s="436">
        <v>1</v>
      </c>
      <c r="Z22" s="436">
        <v>5</v>
      </c>
      <c r="AA22" s="436">
        <v>3</v>
      </c>
      <c r="AB22" s="436">
        <v>4</v>
      </c>
      <c r="AC22" s="436">
        <v>2</v>
      </c>
      <c r="AD22" s="12"/>
    </row>
    <row r="23" spans="1:30" ht="14" customHeight="1">
      <c r="A23" s="12"/>
      <c r="B23" s="12"/>
      <c r="C23" s="12"/>
      <c r="D23" s="12"/>
      <c r="E23" s="12"/>
      <c r="F23" s="432"/>
      <c r="G23" s="432"/>
      <c r="H23" s="432"/>
      <c r="I23" s="432"/>
      <c r="J23" s="432"/>
      <c r="K23" s="432"/>
      <c r="L23" s="432"/>
      <c r="M23" s="432"/>
      <c r="N23" s="432"/>
      <c r="O23" s="432"/>
      <c r="P23" s="432"/>
      <c r="Q23" s="432"/>
      <c r="R23" s="432"/>
      <c r="S23" s="432"/>
      <c r="T23" s="432"/>
      <c r="U23" s="432"/>
      <c r="V23" s="12"/>
      <c r="W23" s="449" t="s">
        <v>1882</v>
      </c>
      <c r="X23" s="698">
        <v>1.8179487179487187E-2</v>
      </c>
      <c r="Y23" s="698">
        <v>0.76537945321345324</v>
      </c>
      <c r="Z23" s="698">
        <v>0.36410776823176821</v>
      </c>
      <c r="AA23" s="698">
        <v>0.74155677655677654</v>
      </c>
      <c r="AB23" s="698">
        <v>0.55427487914549844</v>
      </c>
      <c r="AC23" s="698">
        <v>0.77108587945387952</v>
      </c>
      <c r="AD23" s="12"/>
    </row>
    <row r="24" spans="1:30">
      <c r="A24" s="12"/>
      <c r="B24" s="12"/>
      <c r="C24" s="12"/>
      <c r="D24" s="12"/>
      <c r="E24" s="12"/>
      <c r="F24" s="432"/>
      <c r="G24" s="432"/>
      <c r="H24" s="432"/>
      <c r="I24" s="432"/>
      <c r="J24" s="432"/>
      <c r="K24" s="432"/>
      <c r="L24" s="432"/>
      <c r="M24" s="432"/>
      <c r="N24" s="432"/>
      <c r="O24" s="432"/>
      <c r="P24" s="432"/>
      <c r="Q24" s="432"/>
      <c r="R24" s="432"/>
      <c r="S24" s="432"/>
      <c r="T24" s="432"/>
      <c r="U24" s="432"/>
      <c r="V24" s="12"/>
      <c r="W24" s="450" t="s">
        <v>1883</v>
      </c>
      <c r="X24" s="699"/>
      <c r="Y24" s="699"/>
      <c r="Z24" s="699"/>
      <c r="AA24" s="699"/>
      <c r="AB24" s="699"/>
      <c r="AC24" s="699"/>
      <c r="AD24" s="12"/>
    </row>
    <row r="25" spans="1:30" s="66" customFormat="1">
      <c r="A25" s="33"/>
      <c r="B25" s="12"/>
      <c r="C25" s="12"/>
      <c r="D25" s="12"/>
      <c r="E25" s="12"/>
      <c r="F25" s="432"/>
      <c r="G25" s="432"/>
      <c r="H25" s="432"/>
      <c r="I25" s="432"/>
      <c r="J25" s="432"/>
      <c r="K25" s="432"/>
      <c r="L25" s="432"/>
      <c r="M25" s="432"/>
      <c r="N25" s="432"/>
      <c r="O25" s="432"/>
      <c r="P25" s="432"/>
      <c r="Q25" s="432"/>
      <c r="R25" s="432"/>
      <c r="S25" s="432"/>
      <c r="T25" s="432"/>
      <c r="U25" s="432"/>
      <c r="V25" s="33"/>
      <c r="W25" s="451" t="s">
        <v>1872</v>
      </c>
      <c r="X25" s="698"/>
      <c r="Y25" s="698"/>
      <c r="Z25" s="698"/>
      <c r="AA25" s="698"/>
      <c r="AB25" s="698"/>
      <c r="AC25" s="698"/>
      <c r="AD25" s="33"/>
    </row>
    <row r="26" spans="1:30" ht="16">
      <c r="A26" s="12"/>
      <c r="B26" s="33"/>
      <c r="C26" s="33"/>
      <c r="D26" s="33"/>
      <c r="E26" s="33"/>
      <c r="F26" s="433"/>
      <c r="G26" s="433"/>
      <c r="H26" s="433"/>
      <c r="I26" s="433"/>
      <c r="J26" s="433"/>
      <c r="K26" s="433"/>
      <c r="L26" s="433"/>
      <c r="M26" s="433"/>
      <c r="N26" s="433"/>
      <c r="O26" s="433"/>
      <c r="P26" s="433"/>
      <c r="Q26" s="433"/>
      <c r="R26" s="433"/>
      <c r="S26" s="433"/>
      <c r="T26" s="433"/>
      <c r="U26" s="433"/>
      <c r="V26" s="12"/>
      <c r="W26" s="434" t="s">
        <v>1563</v>
      </c>
      <c r="X26" s="395" t="s">
        <v>1564</v>
      </c>
      <c r="Y26" s="395" t="s">
        <v>1565</v>
      </c>
      <c r="Z26" s="395" t="s">
        <v>1564</v>
      </c>
      <c r="AA26" s="395" t="s">
        <v>1564</v>
      </c>
      <c r="AB26" s="395" t="s">
        <v>1564</v>
      </c>
      <c r="AC26" s="395" t="s">
        <v>1566</v>
      </c>
      <c r="AD26" s="12"/>
    </row>
    <row r="27" spans="1:30">
      <c r="A27" s="12"/>
      <c r="B27" s="12"/>
      <c r="C27" s="12"/>
      <c r="D27" s="12"/>
      <c r="E27" s="12"/>
      <c r="F27" s="432"/>
      <c r="G27" s="432"/>
      <c r="H27" s="432"/>
      <c r="I27" s="432"/>
      <c r="J27" s="432"/>
      <c r="K27" s="432"/>
      <c r="L27" s="432"/>
      <c r="M27" s="432"/>
      <c r="N27" s="432"/>
      <c r="O27" s="432"/>
      <c r="P27" s="432"/>
      <c r="Q27" s="432"/>
      <c r="R27" s="432"/>
      <c r="S27" s="432"/>
      <c r="T27" s="432"/>
      <c r="U27" s="432"/>
      <c r="V27" s="12"/>
      <c r="W27" s="435" t="s">
        <v>1567</v>
      </c>
      <c r="X27" s="436">
        <v>6</v>
      </c>
      <c r="Y27" s="436">
        <v>2</v>
      </c>
      <c r="Z27" s="436">
        <v>5</v>
      </c>
      <c r="AA27" s="436">
        <v>3</v>
      </c>
      <c r="AB27" s="436">
        <v>4</v>
      </c>
      <c r="AC27" s="436">
        <v>1</v>
      </c>
      <c r="AD27" s="12"/>
    </row>
    <row r="28" spans="1:30">
      <c r="A28" s="12"/>
      <c r="B28" s="12"/>
      <c r="C28" s="12"/>
      <c r="D28" s="12"/>
      <c r="E28" s="12"/>
      <c r="F28" s="432"/>
      <c r="G28" s="432"/>
      <c r="H28" s="432"/>
      <c r="I28" s="432"/>
      <c r="J28" s="432"/>
      <c r="K28" s="432"/>
      <c r="L28" s="432"/>
      <c r="M28" s="432"/>
      <c r="N28" s="432"/>
      <c r="O28" s="432"/>
      <c r="P28" s="432"/>
      <c r="Q28" s="432"/>
      <c r="R28" s="432"/>
      <c r="S28" s="432"/>
      <c r="T28" s="432"/>
      <c r="U28" s="432"/>
      <c r="V28" s="12"/>
      <c r="W28" s="12"/>
      <c r="X28" s="12"/>
      <c r="Y28" s="12"/>
      <c r="Z28" s="12"/>
      <c r="AA28" s="12"/>
      <c r="AB28" s="12"/>
      <c r="AC28" s="12"/>
      <c r="AD28" s="12"/>
    </row>
    <row r="29" spans="1:30">
      <c r="A29" s="12"/>
      <c r="B29" s="12"/>
      <c r="C29" s="12"/>
      <c r="D29" s="12"/>
      <c r="E29" s="12"/>
      <c r="F29" s="432"/>
      <c r="G29" s="432"/>
      <c r="H29" s="432"/>
      <c r="I29" s="432"/>
      <c r="J29" s="432"/>
      <c r="K29" s="432"/>
      <c r="L29" s="432"/>
      <c r="M29" s="432"/>
      <c r="N29" s="432"/>
      <c r="O29" s="432"/>
      <c r="P29" s="432"/>
      <c r="Q29" s="432"/>
      <c r="R29" s="432"/>
      <c r="S29" s="432"/>
      <c r="T29" s="432"/>
      <c r="U29" s="432"/>
      <c r="V29" s="12"/>
      <c r="W29" s="12"/>
      <c r="X29" s="12"/>
      <c r="Y29" s="12"/>
      <c r="Z29" s="12"/>
      <c r="AA29" s="12"/>
      <c r="AB29" s="12"/>
      <c r="AC29" s="12"/>
      <c r="AD29" s="12"/>
    </row>
    <row r="39" ht="15" customHeight="1"/>
    <row r="40" ht="15" customHeight="1"/>
    <row r="41" ht="15" customHeight="1"/>
    <row r="42" ht="15" customHeight="1"/>
  </sheetData>
  <mergeCells count="35">
    <mergeCell ref="B12:C12"/>
    <mergeCell ref="B14:U14"/>
    <mergeCell ref="F16:F21"/>
    <mergeCell ref="AB3:AB5"/>
    <mergeCell ref="AC3:AC5"/>
    <mergeCell ref="X3:X5"/>
    <mergeCell ref="Y3:Y5"/>
    <mergeCell ref="Z3:Z5"/>
    <mergeCell ref="AA3:AA5"/>
    <mergeCell ref="X8:X10"/>
    <mergeCell ref="Y8:Y10"/>
    <mergeCell ref="AC8:AC10"/>
    <mergeCell ref="AB8:AB10"/>
    <mergeCell ref="AA8:AA10"/>
    <mergeCell ref="Z8:Z10"/>
    <mergeCell ref="B11:C11"/>
    <mergeCell ref="B13:C13"/>
    <mergeCell ref="X13:X15"/>
    <mergeCell ref="AC13:AC15"/>
    <mergeCell ref="AB13:AB15"/>
    <mergeCell ref="AA13:AA15"/>
    <mergeCell ref="Z13:Z15"/>
    <mergeCell ref="Y13:Y15"/>
    <mergeCell ref="AC18:AC20"/>
    <mergeCell ref="AB18:AB20"/>
    <mergeCell ref="AA18:AA20"/>
    <mergeCell ref="X23:X25"/>
    <mergeCell ref="Y23:Y25"/>
    <mergeCell ref="Z23:Z25"/>
    <mergeCell ref="AA23:AA25"/>
    <mergeCell ref="AB23:AB25"/>
    <mergeCell ref="AC23:AC25"/>
    <mergeCell ref="Z18:Z20"/>
    <mergeCell ref="Y18:Y20"/>
    <mergeCell ref="X18:X20"/>
  </mergeCells>
  <phoneticPr fontId="30" type="noConversion"/>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56"/>
  <sheetViews>
    <sheetView topLeftCell="C19" zoomScale="125" workbookViewId="0">
      <pane xSplit="1" topLeftCell="J1" activePane="topRight" state="frozen"/>
      <selection activeCell="C1" sqref="C1"/>
      <selection pane="topRight" activeCell="M37" sqref="M37"/>
    </sheetView>
  </sheetViews>
  <sheetFormatPr baseColWidth="10" defaultColWidth="8.83203125" defaultRowHeight="15"/>
  <cols>
    <col min="1" max="2" width="0" hidden="1" customWidth="1"/>
    <col min="3" max="3" width="64.5" style="66" customWidth="1"/>
    <col min="4" max="5" width="9.6640625" style="66" customWidth="1"/>
    <col min="6" max="14" width="9" customWidth="1"/>
    <col min="15" max="20" width="8.6640625" customWidth="1"/>
    <col min="21" max="21" width="9" customWidth="1"/>
    <col min="22" max="24" width="8.6640625" customWidth="1"/>
    <col min="25" max="26" width="8.83203125" customWidth="1"/>
    <col min="27" max="33" width="8.6640625" customWidth="1"/>
  </cols>
  <sheetData>
    <row r="1" spans="1:35" ht="51" customHeight="1">
      <c r="A1" s="715"/>
      <c r="B1" s="2"/>
      <c r="C1" s="127"/>
      <c r="D1" s="127"/>
      <c r="E1" s="127"/>
      <c r="F1" s="4"/>
      <c r="G1" s="4"/>
      <c r="H1" s="4"/>
      <c r="I1" s="4"/>
      <c r="J1" s="4"/>
      <c r="K1" s="4"/>
      <c r="L1" s="4"/>
      <c r="M1" s="4"/>
      <c r="N1" s="4"/>
      <c r="O1" s="4"/>
      <c r="P1" s="12"/>
      <c r="Q1" s="12"/>
      <c r="R1" s="12"/>
      <c r="S1" s="12"/>
      <c r="T1" s="12"/>
      <c r="U1" s="3"/>
      <c r="V1" s="12"/>
      <c r="W1" s="12"/>
      <c r="X1" s="12"/>
      <c r="Y1" s="12"/>
      <c r="Z1" s="12"/>
      <c r="AA1" s="12"/>
      <c r="AB1" s="12"/>
      <c r="AC1" s="12"/>
      <c r="AD1" s="12"/>
      <c r="AE1" s="12"/>
      <c r="AF1" s="12"/>
      <c r="AG1" s="12"/>
      <c r="AH1" s="12"/>
      <c r="AI1" s="12"/>
    </row>
    <row r="2" spans="1:35" ht="91.5" customHeight="1">
      <c r="A2" s="715"/>
      <c r="B2" s="181" t="s">
        <v>1656</v>
      </c>
      <c r="C2" s="267" t="s">
        <v>489</v>
      </c>
      <c r="D2" s="475" t="s">
        <v>2518</v>
      </c>
      <c r="E2" s="475" t="s">
        <v>1964</v>
      </c>
      <c r="F2" s="475" t="s">
        <v>1925</v>
      </c>
      <c r="G2" s="476" t="s">
        <v>2586</v>
      </c>
      <c r="H2" s="476" t="s">
        <v>2585</v>
      </c>
      <c r="I2" s="476" t="s">
        <v>1950</v>
      </c>
      <c r="J2" s="476" t="s">
        <v>1650</v>
      </c>
      <c r="K2" s="476" t="s">
        <v>703</v>
      </c>
      <c r="L2" s="476" t="s">
        <v>704</v>
      </c>
      <c r="M2" s="477" t="s">
        <v>2598</v>
      </c>
      <c r="N2" s="477" t="s">
        <v>2252</v>
      </c>
      <c r="O2" s="477" t="s">
        <v>1951</v>
      </c>
      <c r="P2" s="477" t="s">
        <v>1651</v>
      </c>
      <c r="Q2" s="477" t="s">
        <v>705</v>
      </c>
      <c r="R2" s="477" t="s">
        <v>706</v>
      </c>
      <c r="S2" s="478" t="s">
        <v>2596</v>
      </c>
      <c r="T2" s="478" t="s">
        <v>2597</v>
      </c>
      <c r="U2" s="478" t="s">
        <v>1952</v>
      </c>
      <c r="V2" s="478" t="s">
        <v>1652</v>
      </c>
      <c r="W2" s="478" t="s">
        <v>320</v>
      </c>
      <c r="X2" s="478" t="s">
        <v>707</v>
      </c>
      <c r="Y2" s="479" t="s">
        <v>2593</v>
      </c>
      <c r="Z2" s="479" t="s">
        <v>2235</v>
      </c>
      <c r="AA2" s="479" t="s">
        <v>1953</v>
      </c>
      <c r="AB2" s="479" t="s">
        <v>1649</v>
      </c>
      <c r="AC2" s="479" t="s">
        <v>708</v>
      </c>
      <c r="AD2" s="480" t="s">
        <v>2577</v>
      </c>
      <c r="AE2" s="480" t="s">
        <v>2228</v>
      </c>
      <c r="AF2" s="480" t="s">
        <v>1954</v>
      </c>
      <c r="AG2" s="480" t="s">
        <v>1648</v>
      </c>
      <c r="AH2" s="480" t="s">
        <v>709</v>
      </c>
      <c r="AI2" s="12"/>
    </row>
    <row r="3" spans="1:35" ht="15" customHeight="1">
      <c r="A3" s="715"/>
      <c r="B3" s="301">
        <v>1</v>
      </c>
      <c r="C3" s="376" t="s">
        <v>667</v>
      </c>
      <c r="D3" s="155" t="s">
        <v>2166</v>
      </c>
      <c r="E3" s="155" t="s">
        <v>2166</v>
      </c>
      <c r="F3" s="254" t="s">
        <v>864</v>
      </c>
      <c r="G3" s="155" t="s">
        <v>2255</v>
      </c>
      <c r="H3" s="155" t="s">
        <v>2255</v>
      </c>
      <c r="I3" s="117" t="s">
        <v>1615</v>
      </c>
      <c r="J3" s="155" t="s">
        <v>710</v>
      </c>
      <c r="K3" s="155" t="s">
        <v>711</v>
      </c>
      <c r="L3" s="155" t="s">
        <v>142</v>
      </c>
      <c r="M3" s="155" t="s">
        <v>2599</v>
      </c>
      <c r="N3" s="155" t="s">
        <v>2248</v>
      </c>
      <c r="O3" s="254" t="s">
        <v>897</v>
      </c>
      <c r="P3" s="155" t="s">
        <v>0</v>
      </c>
      <c r="Q3" s="155" t="s">
        <v>0</v>
      </c>
      <c r="R3" s="155" t="s">
        <v>712</v>
      </c>
      <c r="S3" s="155" t="s">
        <v>2221</v>
      </c>
      <c r="T3" s="155" t="s">
        <v>2221</v>
      </c>
      <c r="U3" s="117" t="s">
        <v>1533</v>
      </c>
      <c r="V3" s="155" t="s">
        <v>713</v>
      </c>
      <c r="W3" s="155" t="s">
        <v>713</v>
      </c>
      <c r="X3" s="155" t="s">
        <v>714</v>
      </c>
      <c r="Y3" s="155" t="s">
        <v>2242</v>
      </c>
      <c r="Z3" s="155" t="s">
        <v>2242</v>
      </c>
      <c r="AA3" s="155" t="s">
        <v>886</v>
      </c>
      <c r="AB3" s="155" t="s">
        <v>715</v>
      </c>
      <c r="AC3" s="155" t="s">
        <v>1653</v>
      </c>
      <c r="AD3" s="155" t="s">
        <v>2229</v>
      </c>
      <c r="AE3" s="155" t="s">
        <v>2229</v>
      </c>
      <c r="AF3" s="155" t="s">
        <v>1318</v>
      </c>
      <c r="AG3" s="155" t="s">
        <v>716</v>
      </c>
      <c r="AH3" s="155" t="s">
        <v>717</v>
      </c>
      <c r="AI3" s="12" t="s">
        <v>1371</v>
      </c>
    </row>
    <row r="4" spans="1:35" ht="15" customHeight="1">
      <c r="A4" s="715"/>
      <c r="B4" s="301">
        <v>2</v>
      </c>
      <c r="C4" s="376" t="s">
        <v>668</v>
      </c>
      <c r="D4" s="155" t="s">
        <v>2166</v>
      </c>
      <c r="E4" s="155" t="s">
        <v>2166</v>
      </c>
      <c r="F4" s="254" t="s">
        <v>864</v>
      </c>
      <c r="G4" s="155" t="s">
        <v>2255</v>
      </c>
      <c r="H4" s="155" t="s">
        <v>2255</v>
      </c>
      <c r="I4" s="117" t="s">
        <v>1615</v>
      </c>
      <c r="J4" s="155" t="s">
        <v>710</v>
      </c>
      <c r="K4" s="155" t="s">
        <v>718</v>
      </c>
      <c r="L4" s="155" t="s">
        <v>719</v>
      </c>
      <c r="M4" s="155" t="s">
        <v>2600</v>
      </c>
      <c r="N4" s="155" t="s">
        <v>2233</v>
      </c>
      <c r="O4" s="155" t="s">
        <v>898</v>
      </c>
      <c r="P4" s="155" t="s">
        <v>0</v>
      </c>
      <c r="Q4" s="155" t="s">
        <v>0</v>
      </c>
      <c r="R4" s="155" t="s">
        <v>712</v>
      </c>
      <c r="S4" s="155" t="s">
        <v>2221</v>
      </c>
      <c r="T4" s="155" t="s">
        <v>2221</v>
      </c>
      <c r="U4" s="117" t="s">
        <v>1533</v>
      </c>
      <c r="V4" s="155" t="s">
        <v>720</v>
      </c>
      <c r="W4" s="155" t="s">
        <v>720</v>
      </c>
      <c r="X4" s="155" t="s">
        <v>714</v>
      </c>
      <c r="Y4" s="155" t="s">
        <v>2239</v>
      </c>
      <c r="Z4" s="155" t="s">
        <v>2239</v>
      </c>
      <c r="AA4" s="155" t="s">
        <v>887</v>
      </c>
      <c r="AB4" s="155" t="s">
        <v>715</v>
      </c>
      <c r="AC4" s="155" t="s">
        <v>1653</v>
      </c>
      <c r="AD4" s="155" t="s">
        <v>2230</v>
      </c>
      <c r="AE4" s="155" t="s">
        <v>2230</v>
      </c>
      <c r="AF4" s="155" t="s">
        <v>1319</v>
      </c>
      <c r="AG4" s="155" t="s">
        <v>716</v>
      </c>
      <c r="AH4" s="155" t="s">
        <v>717</v>
      </c>
      <c r="AI4" s="12" t="s">
        <v>1371</v>
      </c>
    </row>
    <row r="5" spans="1:35" ht="15" customHeight="1">
      <c r="A5" s="715"/>
      <c r="B5" s="301">
        <v>3</v>
      </c>
      <c r="C5" s="376" t="s">
        <v>669</v>
      </c>
      <c r="D5" s="155" t="s">
        <v>2166</v>
      </c>
      <c r="E5" s="155" t="s">
        <v>2166</v>
      </c>
      <c r="F5" s="254" t="s">
        <v>864</v>
      </c>
      <c r="G5" s="155" t="s">
        <v>2256</v>
      </c>
      <c r="H5" s="155" t="s">
        <v>2256</v>
      </c>
      <c r="I5" s="117" t="s">
        <v>1616</v>
      </c>
      <c r="J5" s="155" t="s">
        <v>710</v>
      </c>
      <c r="K5" s="155" t="s">
        <v>721</v>
      </c>
      <c r="L5" s="155" t="s">
        <v>722</v>
      </c>
      <c r="M5" s="155" t="s">
        <v>2599</v>
      </c>
      <c r="N5" s="155" t="s">
        <v>2248</v>
      </c>
      <c r="O5" s="254" t="s">
        <v>900</v>
      </c>
      <c r="P5" s="155" t="s">
        <v>4</v>
      </c>
      <c r="Q5" s="155" t="s">
        <v>4</v>
      </c>
      <c r="R5" s="155" t="s">
        <v>712</v>
      </c>
      <c r="S5" s="155" t="s">
        <v>2221</v>
      </c>
      <c r="T5" s="155" t="s">
        <v>2221</v>
      </c>
      <c r="U5" s="117" t="s">
        <v>1533</v>
      </c>
      <c r="V5" s="155" t="s">
        <v>720</v>
      </c>
      <c r="W5" s="155" t="s">
        <v>720</v>
      </c>
      <c r="X5" s="155" t="s">
        <v>723</v>
      </c>
      <c r="Y5" s="155" t="s">
        <v>2240</v>
      </c>
      <c r="Z5" s="155" t="s">
        <v>2587</v>
      </c>
      <c r="AA5" s="155" t="s">
        <v>888</v>
      </c>
      <c r="AB5" s="155" t="s">
        <v>715</v>
      </c>
      <c r="AC5" s="155" t="s">
        <v>1653</v>
      </c>
      <c r="AD5" s="155" t="s">
        <v>2229</v>
      </c>
      <c r="AE5" s="155" t="s">
        <v>2229</v>
      </c>
      <c r="AF5" s="155" t="s">
        <v>1320</v>
      </c>
      <c r="AG5" s="155" t="s">
        <v>716</v>
      </c>
      <c r="AH5" s="155" t="s">
        <v>717</v>
      </c>
      <c r="AI5" s="12" t="s">
        <v>1371</v>
      </c>
    </row>
    <row r="6" spans="1:35" ht="15" customHeight="1">
      <c r="A6" s="715"/>
      <c r="B6" s="301">
        <v>4</v>
      </c>
      <c r="C6" s="376" t="s">
        <v>670</v>
      </c>
      <c r="D6" s="155" t="s">
        <v>2166</v>
      </c>
      <c r="E6" s="155" t="s">
        <v>2166</v>
      </c>
      <c r="F6" s="254" t="s">
        <v>864</v>
      </c>
      <c r="G6" s="155" t="s">
        <v>2256</v>
      </c>
      <c r="H6" s="155" t="s">
        <v>2256</v>
      </c>
      <c r="I6" s="117" t="s">
        <v>1617</v>
      </c>
      <c r="J6" s="155" t="s">
        <v>710</v>
      </c>
      <c r="K6" s="155" t="s">
        <v>724</v>
      </c>
      <c r="L6" s="155" t="s">
        <v>722</v>
      </c>
      <c r="M6" s="155" t="s">
        <v>2601</v>
      </c>
      <c r="N6" s="155" t="s">
        <v>2254</v>
      </c>
      <c r="O6" s="197" t="s">
        <v>899</v>
      </c>
      <c r="P6" s="155" t="s">
        <v>4</v>
      </c>
      <c r="Q6" s="155" t="s">
        <v>4</v>
      </c>
      <c r="R6" s="155" t="s">
        <v>725</v>
      </c>
      <c r="S6" s="155" t="s">
        <v>2221</v>
      </c>
      <c r="T6" s="155" t="s">
        <v>2221</v>
      </c>
      <c r="U6" s="117" t="s">
        <v>1533</v>
      </c>
      <c r="V6" s="155" t="s">
        <v>726</v>
      </c>
      <c r="W6" s="155" t="s">
        <v>726</v>
      </c>
      <c r="X6" s="155" t="s">
        <v>727</v>
      </c>
      <c r="Y6" s="155" t="s">
        <v>2236</v>
      </c>
      <c r="Z6" s="155" t="s">
        <v>2588</v>
      </c>
      <c r="AA6" s="117" t="s">
        <v>864</v>
      </c>
      <c r="AB6" s="155" t="s">
        <v>715</v>
      </c>
      <c r="AC6" s="155" t="s">
        <v>1653</v>
      </c>
      <c r="AD6" s="155" t="s">
        <v>2231</v>
      </c>
      <c r="AE6" s="155" t="s">
        <v>2231</v>
      </c>
      <c r="AF6" s="155" t="s">
        <v>1321</v>
      </c>
      <c r="AG6" s="155" t="s">
        <v>716</v>
      </c>
      <c r="AH6" s="155" t="s">
        <v>717</v>
      </c>
      <c r="AI6" s="12" t="s">
        <v>1371</v>
      </c>
    </row>
    <row r="7" spans="1:35" ht="15" customHeight="1">
      <c r="A7" s="715"/>
      <c r="B7" s="301">
        <v>5</v>
      </c>
      <c r="C7" s="376" t="s">
        <v>671</v>
      </c>
      <c r="D7" s="155" t="s">
        <v>2166</v>
      </c>
      <c r="E7" s="155" t="s">
        <v>2166</v>
      </c>
      <c r="F7" s="254" t="s">
        <v>864</v>
      </c>
      <c r="G7" s="155" t="s">
        <v>2255</v>
      </c>
      <c r="H7" s="155" t="s">
        <v>2255</v>
      </c>
      <c r="I7" s="117" t="s">
        <v>1499</v>
      </c>
      <c r="J7" s="155" t="s">
        <v>710</v>
      </c>
      <c r="K7" s="155" t="s">
        <v>9</v>
      </c>
      <c r="L7" s="155" t="s">
        <v>722</v>
      </c>
      <c r="M7" s="155" t="s">
        <v>2602</v>
      </c>
      <c r="N7" s="155" t="s">
        <v>2234</v>
      </c>
      <c r="O7" s="155" t="s">
        <v>901</v>
      </c>
      <c r="P7" s="155" t="s">
        <v>728</v>
      </c>
      <c r="Q7" s="155" t="s">
        <v>728</v>
      </c>
      <c r="R7" s="155" t="s">
        <v>729</v>
      </c>
      <c r="S7" s="155" t="s">
        <v>2222</v>
      </c>
      <c r="T7" s="155" t="s">
        <v>2222</v>
      </c>
      <c r="U7" s="117" t="s">
        <v>720</v>
      </c>
      <c r="V7" s="155" t="s">
        <v>730</v>
      </c>
      <c r="W7" s="155" t="s">
        <v>730</v>
      </c>
      <c r="X7" s="155" t="s">
        <v>731</v>
      </c>
      <c r="Y7" s="155" t="s">
        <v>2243</v>
      </c>
      <c r="Z7" s="155" t="s">
        <v>2589</v>
      </c>
      <c r="AA7" s="155" t="s">
        <v>889</v>
      </c>
      <c r="AB7" s="155" t="s">
        <v>715</v>
      </c>
      <c r="AC7" s="155" t="s">
        <v>1653</v>
      </c>
      <c r="AD7" s="155" t="s">
        <v>2231</v>
      </c>
      <c r="AE7" s="155" t="s">
        <v>2231</v>
      </c>
      <c r="AF7" s="155" t="s">
        <v>1322</v>
      </c>
      <c r="AG7" s="155" t="s">
        <v>716</v>
      </c>
      <c r="AH7" s="155" t="s">
        <v>717</v>
      </c>
      <c r="AI7" s="12" t="s">
        <v>1371</v>
      </c>
    </row>
    <row r="8" spans="1:35" ht="15" customHeight="1">
      <c r="A8" s="715"/>
      <c r="B8" s="301">
        <v>6</v>
      </c>
      <c r="C8" s="376" t="s">
        <v>672</v>
      </c>
      <c r="D8" s="155" t="s">
        <v>2166</v>
      </c>
      <c r="E8" s="155" t="s">
        <v>2166</v>
      </c>
      <c r="F8" s="254" t="s">
        <v>864</v>
      </c>
      <c r="G8" s="155" t="s">
        <v>2256</v>
      </c>
      <c r="H8" s="155" t="s">
        <v>2256</v>
      </c>
      <c r="I8" s="117" t="s">
        <v>1499</v>
      </c>
      <c r="J8" s="155" t="s">
        <v>732</v>
      </c>
      <c r="K8" s="155" t="s">
        <v>724</v>
      </c>
      <c r="L8" s="155" t="s">
        <v>722</v>
      </c>
      <c r="M8" s="155" t="s">
        <v>2602</v>
      </c>
      <c r="N8" s="155" t="s">
        <v>2234</v>
      </c>
      <c r="O8" s="155" t="s">
        <v>902</v>
      </c>
      <c r="P8" s="155" t="s">
        <v>728</v>
      </c>
      <c r="Q8" s="155" t="s">
        <v>728</v>
      </c>
      <c r="R8" s="155" t="s">
        <v>733</v>
      </c>
      <c r="S8" s="155" t="s">
        <v>2222</v>
      </c>
      <c r="T8" s="155" t="s">
        <v>2222</v>
      </c>
      <c r="U8" s="117" t="s">
        <v>720</v>
      </c>
      <c r="V8" s="155" t="s">
        <v>730</v>
      </c>
      <c r="W8" s="155" t="s">
        <v>730</v>
      </c>
      <c r="X8" s="155" t="s">
        <v>731</v>
      </c>
      <c r="Y8" s="155" t="s">
        <v>2241</v>
      </c>
      <c r="Z8" s="155" t="s">
        <v>2590</v>
      </c>
      <c r="AA8" s="155" t="s">
        <v>1601</v>
      </c>
      <c r="AB8" s="155" t="s">
        <v>715</v>
      </c>
      <c r="AC8" s="155" t="s">
        <v>1653</v>
      </c>
      <c r="AD8" s="155" t="s">
        <v>2231</v>
      </c>
      <c r="AE8" s="155" t="s">
        <v>2231</v>
      </c>
      <c r="AF8" s="155" t="s">
        <v>1322</v>
      </c>
      <c r="AG8" s="155" t="s">
        <v>716</v>
      </c>
      <c r="AH8" s="155" t="s">
        <v>734</v>
      </c>
      <c r="AI8" s="12" t="s">
        <v>1371</v>
      </c>
    </row>
    <row r="9" spans="1:35" ht="15" customHeight="1">
      <c r="A9" s="715"/>
      <c r="B9" s="301">
        <v>7</v>
      </c>
      <c r="C9" s="376" t="s">
        <v>673</v>
      </c>
      <c r="D9" s="155" t="s">
        <v>2166</v>
      </c>
      <c r="E9" s="155" t="s">
        <v>2166</v>
      </c>
      <c r="F9" s="254" t="s">
        <v>864</v>
      </c>
      <c r="G9" s="155" t="s">
        <v>2258</v>
      </c>
      <c r="H9" s="155" t="s">
        <v>2258</v>
      </c>
      <c r="I9" s="117" t="s">
        <v>1618</v>
      </c>
      <c r="J9" s="155" t="s">
        <v>732</v>
      </c>
      <c r="K9" s="155" t="s">
        <v>724</v>
      </c>
      <c r="L9" s="155" t="s">
        <v>722</v>
      </c>
      <c r="M9" s="155" t="s">
        <v>2603</v>
      </c>
      <c r="N9" s="155" t="s">
        <v>2249</v>
      </c>
      <c r="O9" s="155" t="s">
        <v>901</v>
      </c>
      <c r="P9" s="155" t="s">
        <v>728</v>
      </c>
      <c r="Q9" s="155" t="s">
        <v>728</v>
      </c>
      <c r="R9" s="155" t="s">
        <v>735</v>
      </c>
      <c r="S9" s="155" t="s">
        <v>2222</v>
      </c>
      <c r="T9" s="155" t="s">
        <v>2222</v>
      </c>
      <c r="U9" s="117" t="s">
        <v>720</v>
      </c>
      <c r="V9" s="155" t="s">
        <v>730</v>
      </c>
      <c r="W9" s="155" t="s">
        <v>730</v>
      </c>
      <c r="X9" s="155" t="s">
        <v>736</v>
      </c>
      <c r="Y9" s="155" t="s">
        <v>2244</v>
      </c>
      <c r="Z9" s="155" t="s">
        <v>2591</v>
      </c>
      <c r="AA9" s="155" t="s">
        <v>890</v>
      </c>
      <c r="AB9" s="155" t="s">
        <v>715</v>
      </c>
      <c r="AC9" s="155" t="s">
        <v>1653</v>
      </c>
      <c r="AD9" s="155" t="s">
        <v>2606</v>
      </c>
      <c r="AE9" s="155" t="s">
        <v>2166</v>
      </c>
      <c r="AF9" s="155" t="s">
        <v>1323</v>
      </c>
      <c r="AG9" s="155" t="s">
        <v>716</v>
      </c>
      <c r="AH9" s="155" t="s">
        <v>717</v>
      </c>
      <c r="AI9" s="12" t="s">
        <v>1371</v>
      </c>
    </row>
    <row r="10" spans="1:35" ht="15" customHeight="1">
      <c r="A10" s="715"/>
      <c r="B10" s="301">
        <v>8</v>
      </c>
      <c r="C10" s="376" t="s">
        <v>674</v>
      </c>
      <c r="D10" s="155" t="s">
        <v>2166</v>
      </c>
      <c r="E10" s="155" t="s">
        <v>2166</v>
      </c>
      <c r="F10" s="254" t="s">
        <v>864</v>
      </c>
      <c r="G10" s="155" t="s">
        <v>2258</v>
      </c>
      <c r="H10" s="155" t="s">
        <v>2258</v>
      </c>
      <c r="I10" s="117" t="s">
        <v>1618</v>
      </c>
      <c r="J10" s="155" t="s">
        <v>732</v>
      </c>
      <c r="K10" s="155" t="s">
        <v>724</v>
      </c>
      <c r="L10" s="155" t="s">
        <v>722</v>
      </c>
      <c r="M10" s="155" t="s">
        <v>2603</v>
      </c>
      <c r="N10" s="155" t="s">
        <v>2249</v>
      </c>
      <c r="O10" s="155" t="s">
        <v>901</v>
      </c>
      <c r="P10" s="155" t="s">
        <v>728</v>
      </c>
      <c r="Q10" s="155" t="s">
        <v>728</v>
      </c>
      <c r="R10" s="155" t="s">
        <v>735</v>
      </c>
      <c r="S10" s="155" t="s">
        <v>2222</v>
      </c>
      <c r="T10" s="155" t="s">
        <v>2222</v>
      </c>
      <c r="U10" s="117" t="s">
        <v>720</v>
      </c>
      <c r="V10" s="155" t="s">
        <v>720</v>
      </c>
      <c r="W10" s="155" t="s">
        <v>720</v>
      </c>
      <c r="X10" s="155" t="s">
        <v>736</v>
      </c>
      <c r="Y10" s="155" t="s">
        <v>2237</v>
      </c>
      <c r="Z10" s="155" t="s">
        <v>2592</v>
      </c>
      <c r="AA10" s="155" t="s">
        <v>888</v>
      </c>
      <c r="AB10" s="155" t="s">
        <v>715</v>
      </c>
      <c r="AC10" s="155" t="s">
        <v>1653</v>
      </c>
      <c r="AD10" s="155" t="s">
        <v>2607</v>
      </c>
      <c r="AE10" s="155" t="s">
        <v>2166</v>
      </c>
      <c r="AF10" s="155" t="s">
        <v>1323</v>
      </c>
      <c r="AG10" s="155" t="s">
        <v>716</v>
      </c>
      <c r="AH10" s="155" t="s">
        <v>717</v>
      </c>
      <c r="AI10" s="12" t="s">
        <v>1371</v>
      </c>
    </row>
    <row r="11" spans="1:35" ht="15" customHeight="1">
      <c r="A11" s="715"/>
      <c r="B11" s="301">
        <v>9</v>
      </c>
      <c r="C11" s="376" t="s">
        <v>880</v>
      </c>
      <c r="D11" s="155" t="s">
        <v>2166</v>
      </c>
      <c r="E11" s="155" t="s">
        <v>2166</v>
      </c>
      <c r="F11" s="254" t="s">
        <v>864</v>
      </c>
      <c r="G11" s="155" t="s">
        <v>2166</v>
      </c>
      <c r="H11" s="155" t="s">
        <v>2166</v>
      </c>
      <c r="I11" s="117" t="s">
        <v>864</v>
      </c>
      <c r="J11" s="155" t="s">
        <v>710</v>
      </c>
      <c r="K11" s="117" t="s">
        <v>864</v>
      </c>
      <c r="L11" s="117" t="s">
        <v>864</v>
      </c>
      <c r="M11" s="155" t="s">
        <v>2166</v>
      </c>
      <c r="N11" s="155" t="s">
        <v>2166</v>
      </c>
      <c r="O11" s="117" t="s">
        <v>864</v>
      </c>
      <c r="P11" s="117" t="s">
        <v>864</v>
      </c>
      <c r="Q11" s="117" t="s">
        <v>864</v>
      </c>
      <c r="R11" s="117" t="s">
        <v>864</v>
      </c>
      <c r="S11" s="155" t="s">
        <v>2220</v>
      </c>
      <c r="T11" s="155" t="s">
        <v>2220</v>
      </c>
      <c r="U11" s="117" t="s">
        <v>864</v>
      </c>
      <c r="V11" s="117" t="s">
        <v>864</v>
      </c>
      <c r="W11" s="117" t="s">
        <v>864</v>
      </c>
      <c r="X11" s="117" t="s">
        <v>864</v>
      </c>
      <c r="Y11" s="155" t="s">
        <v>2166</v>
      </c>
      <c r="Z11" s="155" t="s">
        <v>2166</v>
      </c>
      <c r="AA11" s="117" t="s">
        <v>864</v>
      </c>
      <c r="AB11" s="155" t="s">
        <v>715</v>
      </c>
      <c r="AC11" s="155" t="s">
        <v>1653</v>
      </c>
      <c r="AD11" s="155" t="s">
        <v>864</v>
      </c>
      <c r="AE11" s="155" t="s">
        <v>2166</v>
      </c>
      <c r="AF11" s="155" t="s">
        <v>1324</v>
      </c>
      <c r="AG11" s="155" t="s">
        <v>716</v>
      </c>
      <c r="AH11" s="117" t="s">
        <v>864</v>
      </c>
      <c r="AI11" s="12" t="s">
        <v>1371</v>
      </c>
    </row>
    <row r="12" spans="1:35" ht="15" customHeight="1">
      <c r="A12" s="715"/>
      <c r="B12" s="301">
        <v>10</v>
      </c>
      <c r="C12" s="376" t="s">
        <v>675</v>
      </c>
      <c r="D12" s="155" t="s">
        <v>2166</v>
      </c>
      <c r="E12" s="155" t="s">
        <v>2166</v>
      </c>
      <c r="F12" s="254" t="s">
        <v>864</v>
      </c>
      <c r="G12" s="155" t="s">
        <v>2262</v>
      </c>
      <c r="H12" s="155" t="s">
        <v>2262</v>
      </c>
      <c r="I12" s="117" t="s">
        <v>1619</v>
      </c>
      <c r="J12" s="155" t="s">
        <v>732</v>
      </c>
      <c r="K12" s="155" t="s">
        <v>737</v>
      </c>
      <c r="L12" s="155" t="s">
        <v>738</v>
      </c>
      <c r="M12" s="155" t="s">
        <v>2251</v>
      </c>
      <c r="N12" s="155" t="s">
        <v>2251</v>
      </c>
      <c r="O12" s="155" t="s">
        <v>901</v>
      </c>
      <c r="P12" s="155" t="s">
        <v>13</v>
      </c>
      <c r="Q12" s="155" t="s">
        <v>13</v>
      </c>
      <c r="R12" s="155" t="s">
        <v>739</v>
      </c>
      <c r="S12" s="155" t="s">
        <v>2222</v>
      </c>
      <c r="T12" s="155" t="s">
        <v>2222</v>
      </c>
      <c r="U12" s="117" t="s">
        <v>1534</v>
      </c>
      <c r="V12" s="155" t="s">
        <v>740</v>
      </c>
      <c r="W12" s="155" t="s">
        <v>740</v>
      </c>
      <c r="X12" s="155" t="s">
        <v>193</v>
      </c>
      <c r="Y12" s="155" t="s">
        <v>2245</v>
      </c>
      <c r="Z12" s="155" t="s">
        <v>2245</v>
      </c>
      <c r="AA12" s="155" t="s">
        <v>896</v>
      </c>
      <c r="AB12" s="155" t="s">
        <v>715</v>
      </c>
      <c r="AC12" s="155" t="s">
        <v>1653</v>
      </c>
      <c r="AD12" s="637" t="s">
        <v>2608</v>
      </c>
      <c r="AE12" s="155" t="s">
        <v>2166</v>
      </c>
      <c r="AF12" s="155" t="s">
        <v>1325</v>
      </c>
      <c r="AG12" s="155" t="s">
        <v>716</v>
      </c>
      <c r="AH12" s="117" t="s">
        <v>864</v>
      </c>
      <c r="AI12" s="12" t="s">
        <v>1371</v>
      </c>
    </row>
    <row r="13" spans="1:35" ht="15" customHeight="1">
      <c r="A13" s="715"/>
      <c r="B13" s="301">
        <v>11</v>
      </c>
      <c r="C13" s="376" t="s">
        <v>676</v>
      </c>
      <c r="D13" s="155" t="s">
        <v>2166</v>
      </c>
      <c r="E13" s="155" t="s">
        <v>2166</v>
      </c>
      <c r="F13" s="254" t="s">
        <v>864</v>
      </c>
      <c r="G13" s="155" t="s">
        <v>2262</v>
      </c>
      <c r="H13" s="155" t="s">
        <v>2262</v>
      </c>
      <c r="I13" s="117" t="s">
        <v>1619</v>
      </c>
      <c r="J13" s="155" t="s">
        <v>732</v>
      </c>
      <c r="K13" s="155" t="s">
        <v>737</v>
      </c>
      <c r="L13" s="155" t="s">
        <v>738</v>
      </c>
      <c r="M13" s="527" t="s">
        <v>2251</v>
      </c>
      <c r="N13" s="527" t="s">
        <v>2251</v>
      </c>
      <c r="O13" s="155" t="s">
        <v>901</v>
      </c>
      <c r="P13" s="155" t="s">
        <v>13</v>
      </c>
      <c r="Q13" s="155" t="s">
        <v>13</v>
      </c>
      <c r="R13" s="155" t="s">
        <v>739</v>
      </c>
      <c r="S13" s="155" t="s">
        <v>2222</v>
      </c>
      <c r="T13" s="155" t="s">
        <v>2222</v>
      </c>
      <c r="U13" s="117" t="s">
        <v>1534</v>
      </c>
      <c r="V13" s="155" t="s">
        <v>740</v>
      </c>
      <c r="W13" s="155" t="s">
        <v>740</v>
      </c>
      <c r="X13" s="155" t="s">
        <v>193</v>
      </c>
      <c r="Y13" s="155" t="s">
        <v>2245</v>
      </c>
      <c r="Z13" s="155" t="s">
        <v>2245</v>
      </c>
      <c r="AA13" s="155" t="s">
        <v>896</v>
      </c>
      <c r="AB13" s="155" t="s">
        <v>715</v>
      </c>
      <c r="AC13" s="155" t="s">
        <v>1653</v>
      </c>
      <c r="AD13" s="637" t="s">
        <v>2608</v>
      </c>
      <c r="AE13" s="155" t="s">
        <v>2166</v>
      </c>
      <c r="AF13" s="155" t="s">
        <v>1325</v>
      </c>
      <c r="AG13" s="155" t="s">
        <v>716</v>
      </c>
      <c r="AH13" s="117" t="s">
        <v>864</v>
      </c>
      <c r="AI13" s="12" t="s">
        <v>1371</v>
      </c>
    </row>
    <row r="14" spans="1:35" ht="15" customHeight="1">
      <c r="A14" s="715"/>
      <c r="B14" s="301">
        <v>12</v>
      </c>
      <c r="C14" s="376" t="s">
        <v>885</v>
      </c>
      <c r="D14" s="155" t="s">
        <v>2166</v>
      </c>
      <c r="E14" s="155" t="s">
        <v>2166</v>
      </c>
      <c r="F14" s="254" t="s">
        <v>864</v>
      </c>
      <c r="G14" s="155" t="s">
        <v>2262</v>
      </c>
      <c r="H14" s="155" t="s">
        <v>2262</v>
      </c>
      <c r="I14" s="117" t="s">
        <v>1619</v>
      </c>
      <c r="J14" s="155" t="s">
        <v>732</v>
      </c>
      <c r="K14" s="155" t="s">
        <v>737</v>
      </c>
      <c r="L14" s="155" t="s">
        <v>738</v>
      </c>
      <c r="M14" s="155" t="s">
        <v>2251</v>
      </c>
      <c r="N14" s="155" t="s">
        <v>2251</v>
      </c>
      <c r="O14" s="155" t="s">
        <v>901</v>
      </c>
      <c r="P14" s="155" t="s">
        <v>13</v>
      </c>
      <c r="Q14" s="155" t="s">
        <v>13</v>
      </c>
      <c r="R14" s="155" t="s">
        <v>739</v>
      </c>
      <c r="S14" s="155" t="s">
        <v>2222</v>
      </c>
      <c r="T14" s="155" t="s">
        <v>2222</v>
      </c>
      <c r="U14" s="117" t="s">
        <v>1534</v>
      </c>
      <c r="V14" s="155" t="s">
        <v>740</v>
      </c>
      <c r="W14" s="155" t="s">
        <v>740</v>
      </c>
      <c r="X14" s="155" t="s">
        <v>193</v>
      </c>
      <c r="Y14" s="155" t="s">
        <v>2245</v>
      </c>
      <c r="Z14" s="155" t="s">
        <v>2245</v>
      </c>
      <c r="AA14" s="155" t="s">
        <v>896</v>
      </c>
      <c r="AB14" s="155" t="s">
        <v>715</v>
      </c>
      <c r="AC14" s="155" t="s">
        <v>1653</v>
      </c>
      <c r="AD14" s="637" t="s">
        <v>2608</v>
      </c>
      <c r="AE14" s="155" t="s">
        <v>2166</v>
      </c>
      <c r="AF14" s="155" t="s">
        <v>1325</v>
      </c>
      <c r="AG14" s="155" t="s">
        <v>716</v>
      </c>
      <c r="AH14" s="117" t="s">
        <v>864</v>
      </c>
      <c r="AI14" s="12" t="s">
        <v>1371</v>
      </c>
    </row>
    <row r="15" spans="1:35" ht="15" customHeight="1">
      <c r="A15" s="715"/>
      <c r="B15" s="301">
        <v>13</v>
      </c>
      <c r="C15" s="376" t="s">
        <v>677</v>
      </c>
      <c r="D15" s="155" t="s">
        <v>2166</v>
      </c>
      <c r="E15" s="155" t="s">
        <v>2166</v>
      </c>
      <c r="F15" s="254" t="s">
        <v>864</v>
      </c>
      <c r="G15" s="155" t="s">
        <v>2262</v>
      </c>
      <c r="H15" s="155" t="s">
        <v>2262</v>
      </c>
      <c r="I15" s="117" t="s">
        <v>1620</v>
      </c>
      <c r="J15" s="155" t="s">
        <v>732</v>
      </c>
      <c r="K15" s="155" t="s">
        <v>737</v>
      </c>
      <c r="L15" s="155" t="s">
        <v>738</v>
      </c>
      <c r="M15" s="155" t="s">
        <v>2166</v>
      </c>
      <c r="N15" s="155" t="s">
        <v>2166</v>
      </c>
      <c r="O15" s="155" t="s">
        <v>901</v>
      </c>
      <c r="P15" s="155" t="s">
        <v>13</v>
      </c>
      <c r="Q15" s="155" t="s">
        <v>13</v>
      </c>
      <c r="R15" s="155" t="s">
        <v>739</v>
      </c>
      <c r="S15" s="155" t="s">
        <v>2222</v>
      </c>
      <c r="T15" s="155" t="s">
        <v>2222</v>
      </c>
      <c r="U15" s="117" t="s">
        <v>1534</v>
      </c>
      <c r="V15" s="155" t="s">
        <v>740</v>
      </c>
      <c r="W15" s="155" t="s">
        <v>740</v>
      </c>
      <c r="X15" s="117" t="s">
        <v>864</v>
      </c>
      <c r="Y15" s="155" t="s">
        <v>2166</v>
      </c>
      <c r="Z15" s="155" t="s">
        <v>2166</v>
      </c>
      <c r="AA15" s="117" t="s">
        <v>864</v>
      </c>
      <c r="AB15" s="155" t="s">
        <v>715</v>
      </c>
      <c r="AC15" s="155" t="s">
        <v>1653</v>
      </c>
      <c r="AD15" s="155" t="s">
        <v>864</v>
      </c>
      <c r="AE15" s="155" t="s">
        <v>2166</v>
      </c>
      <c r="AF15" s="155" t="s">
        <v>1325</v>
      </c>
      <c r="AG15" s="155" t="s">
        <v>716</v>
      </c>
      <c r="AH15" s="117" t="s">
        <v>864</v>
      </c>
      <c r="AI15" s="12" t="s">
        <v>1371</v>
      </c>
    </row>
    <row r="16" spans="1:35" ht="15" customHeight="1">
      <c r="A16" s="715"/>
      <c r="B16" s="301">
        <v>14</v>
      </c>
      <c r="C16" s="376" t="s">
        <v>678</v>
      </c>
      <c r="D16" s="155" t="s">
        <v>2166</v>
      </c>
      <c r="E16" s="155" t="s">
        <v>2166</v>
      </c>
      <c r="F16" s="254" t="s">
        <v>864</v>
      </c>
      <c r="G16" s="155" t="s">
        <v>2259</v>
      </c>
      <c r="H16" s="155" t="s">
        <v>2259</v>
      </c>
      <c r="I16" s="117" t="s">
        <v>1621</v>
      </c>
      <c r="J16" s="155" t="s">
        <v>732</v>
      </c>
      <c r="K16" s="155" t="s">
        <v>737</v>
      </c>
      <c r="L16" s="155" t="s">
        <v>738</v>
      </c>
      <c r="M16" s="155" t="s">
        <v>2166</v>
      </c>
      <c r="N16" s="155" t="s">
        <v>2166</v>
      </c>
      <c r="O16" s="155" t="s">
        <v>901</v>
      </c>
      <c r="P16" s="117" t="s">
        <v>864</v>
      </c>
      <c r="Q16" s="117" t="s">
        <v>864</v>
      </c>
      <c r="R16" s="155" t="s">
        <v>739</v>
      </c>
      <c r="S16" s="155" t="s">
        <v>2222</v>
      </c>
      <c r="T16" s="155" t="s">
        <v>2222</v>
      </c>
      <c r="U16" s="117" t="s">
        <v>1535</v>
      </c>
      <c r="V16" s="155" t="s">
        <v>741</v>
      </c>
      <c r="W16" s="155" t="s">
        <v>741</v>
      </c>
      <c r="X16" s="117" t="s">
        <v>864</v>
      </c>
      <c r="Y16" s="155" t="s">
        <v>2166</v>
      </c>
      <c r="Z16" s="155" t="s">
        <v>2166</v>
      </c>
      <c r="AA16" s="117" t="s">
        <v>864</v>
      </c>
      <c r="AB16" s="155" t="s">
        <v>715</v>
      </c>
      <c r="AC16" s="155" t="s">
        <v>1653</v>
      </c>
      <c r="AD16" s="155" t="s">
        <v>864</v>
      </c>
      <c r="AE16" s="155" t="s">
        <v>2166</v>
      </c>
      <c r="AF16" s="155" t="s">
        <v>1325</v>
      </c>
      <c r="AG16" s="155" t="s">
        <v>716</v>
      </c>
      <c r="AH16" s="197">
        <v>30</v>
      </c>
      <c r="AI16" s="12" t="s">
        <v>1371</v>
      </c>
    </row>
    <row r="17" spans="1:35" ht="15" customHeight="1">
      <c r="A17" s="715"/>
      <c r="B17" s="301">
        <v>15</v>
      </c>
      <c r="C17" s="376" t="s">
        <v>679</v>
      </c>
      <c r="D17" s="155" t="s">
        <v>2166</v>
      </c>
      <c r="E17" s="155" t="s">
        <v>2166</v>
      </c>
      <c r="F17" s="254" t="s">
        <v>864</v>
      </c>
      <c r="G17" s="155" t="s">
        <v>2267</v>
      </c>
      <c r="H17" s="155" t="s">
        <v>2267</v>
      </c>
      <c r="I17" s="117" t="s">
        <v>1639</v>
      </c>
      <c r="J17" s="155" t="s">
        <v>732</v>
      </c>
      <c r="K17" s="155" t="s">
        <v>742</v>
      </c>
      <c r="L17" s="117" t="s">
        <v>864</v>
      </c>
      <c r="M17" s="155" t="s">
        <v>2166</v>
      </c>
      <c r="N17" s="155" t="s">
        <v>2166</v>
      </c>
      <c r="O17" s="117" t="s">
        <v>864</v>
      </c>
      <c r="P17" s="117" t="s">
        <v>864</v>
      </c>
      <c r="Q17" s="117" t="s">
        <v>864</v>
      </c>
      <c r="R17" s="117" t="s">
        <v>864</v>
      </c>
      <c r="S17" s="155" t="s">
        <v>2166</v>
      </c>
      <c r="T17" s="155" t="s">
        <v>2166</v>
      </c>
      <c r="U17" s="117" t="s">
        <v>864</v>
      </c>
      <c r="V17" s="155" t="s">
        <v>743</v>
      </c>
      <c r="W17" s="155" t="s">
        <v>743</v>
      </c>
      <c r="X17" s="117" t="s">
        <v>864</v>
      </c>
      <c r="Y17" s="155" t="s">
        <v>2166</v>
      </c>
      <c r="Z17" s="155" t="s">
        <v>2166</v>
      </c>
      <c r="AA17" s="117" t="s">
        <v>864</v>
      </c>
      <c r="AB17" s="155" t="s">
        <v>715</v>
      </c>
      <c r="AC17" s="155" t="s">
        <v>1653</v>
      </c>
      <c r="AD17" s="155" t="s">
        <v>864</v>
      </c>
      <c r="AE17" s="155" t="s">
        <v>2166</v>
      </c>
      <c r="AF17" s="155" t="s">
        <v>518</v>
      </c>
      <c r="AG17" s="155" t="s">
        <v>716</v>
      </c>
      <c r="AH17" s="117" t="s">
        <v>864</v>
      </c>
      <c r="AI17" s="12" t="s">
        <v>1371</v>
      </c>
    </row>
    <row r="18" spans="1:35" ht="15" customHeight="1">
      <c r="A18" s="715"/>
      <c r="B18" s="301">
        <v>16</v>
      </c>
      <c r="C18" s="376" t="s">
        <v>680</v>
      </c>
      <c r="D18" s="155" t="s">
        <v>2166</v>
      </c>
      <c r="E18" s="155" t="s">
        <v>2166</v>
      </c>
      <c r="F18" s="254" t="s">
        <v>864</v>
      </c>
      <c r="G18" s="155" t="s">
        <v>2264</v>
      </c>
      <c r="H18" s="155" t="s">
        <v>2264</v>
      </c>
      <c r="I18" s="117" t="s">
        <v>1619</v>
      </c>
      <c r="J18" s="155" t="s">
        <v>732</v>
      </c>
      <c r="K18" s="155" t="s">
        <v>744</v>
      </c>
      <c r="L18" s="155" t="s">
        <v>745</v>
      </c>
      <c r="M18" s="155" t="s">
        <v>2166</v>
      </c>
      <c r="N18" s="155" t="s">
        <v>2251</v>
      </c>
      <c r="O18" s="155" t="s">
        <v>901</v>
      </c>
      <c r="P18" s="155" t="s">
        <v>13</v>
      </c>
      <c r="Q18" s="155" t="s">
        <v>13</v>
      </c>
      <c r="R18" s="155" t="s">
        <v>746</v>
      </c>
      <c r="S18" s="155" t="s">
        <v>2223</v>
      </c>
      <c r="T18" s="155" t="s">
        <v>2223</v>
      </c>
      <c r="U18" s="117" t="s">
        <v>1534</v>
      </c>
      <c r="V18" s="155" t="s">
        <v>747</v>
      </c>
      <c r="W18" s="155" t="s">
        <v>747</v>
      </c>
      <c r="X18" s="117" t="s">
        <v>864</v>
      </c>
      <c r="Y18" s="527" t="s">
        <v>2246</v>
      </c>
      <c r="Z18" s="527" t="s">
        <v>2246</v>
      </c>
      <c r="AA18" s="155" t="s">
        <v>895</v>
      </c>
      <c r="AB18" s="155" t="s">
        <v>715</v>
      </c>
      <c r="AC18" s="155" t="s">
        <v>1653</v>
      </c>
      <c r="AD18" s="637" t="s">
        <v>2609</v>
      </c>
      <c r="AE18" s="155" t="s">
        <v>2166</v>
      </c>
      <c r="AF18" s="155" t="s">
        <v>1326</v>
      </c>
      <c r="AG18" s="155" t="s">
        <v>716</v>
      </c>
      <c r="AH18" s="117" t="s">
        <v>864</v>
      </c>
      <c r="AI18" s="12" t="s">
        <v>1371</v>
      </c>
    </row>
    <row r="19" spans="1:35" ht="15" customHeight="1">
      <c r="A19" s="715"/>
      <c r="B19" s="301">
        <v>17</v>
      </c>
      <c r="C19" s="376" t="s">
        <v>681</v>
      </c>
      <c r="D19" s="155" t="s">
        <v>2166</v>
      </c>
      <c r="E19" s="155" t="s">
        <v>2166</v>
      </c>
      <c r="F19" s="254" t="s">
        <v>864</v>
      </c>
      <c r="G19" s="155" t="s">
        <v>2262</v>
      </c>
      <c r="H19" s="155" t="s">
        <v>2578</v>
      </c>
      <c r="I19" s="117" t="s">
        <v>1619</v>
      </c>
      <c r="J19" s="155" t="s">
        <v>710</v>
      </c>
      <c r="K19" s="155" t="s">
        <v>744</v>
      </c>
      <c r="L19" s="155" t="s">
        <v>745</v>
      </c>
      <c r="M19" s="155" t="s">
        <v>2166</v>
      </c>
      <c r="N19" s="527" t="s">
        <v>2251</v>
      </c>
      <c r="O19" s="155" t="s">
        <v>901</v>
      </c>
      <c r="P19" s="155" t="s">
        <v>13</v>
      </c>
      <c r="Q19" s="155" t="s">
        <v>13</v>
      </c>
      <c r="R19" s="155" t="s">
        <v>746</v>
      </c>
      <c r="S19" s="155" t="s">
        <v>2223</v>
      </c>
      <c r="T19" s="155" t="s">
        <v>2223</v>
      </c>
      <c r="U19" s="117" t="s">
        <v>1534</v>
      </c>
      <c r="V19" s="155" t="s">
        <v>747</v>
      </c>
      <c r="W19" s="155" t="s">
        <v>747</v>
      </c>
      <c r="X19" s="117" t="s">
        <v>864</v>
      </c>
      <c r="Y19" s="527" t="s">
        <v>2246</v>
      </c>
      <c r="Z19" s="527" t="s">
        <v>2246</v>
      </c>
      <c r="AA19" s="155" t="s">
        <v>895</v>
      </c>
      <c r="AB19" s="155" t="s">
        <v>715</v>
      </c>
      <c r="AC19" s="155" t="s">
        <v>1653</v>
      </c>
      <c r="AD19" s="155" t="s">
        <v>864</v>
      </c>
      <c r="AE19" s="155" t="s">
        <v>2166</v>
      </c>
      <c r="AF19" s="155" t="s">
        <v>1326</v>
      </c>
      <c r="AG19" s="155" t="s">
        <v>716</v>
      </c>
      <c r="AH19" s="117" t="s">
        <v>864</v>
      </c>
      <c r="AI19" s="12" t="s">
        <v>1371</v>
      </c>
    </row>
    <row r="20" spans="1:35" ht="15" customHeight="1">
      <c r="A20" s="715"/>
      <c r="B20" s="301">
        <v>18</v>
      </c>
      <c r="C20" s="376" t="s">
        <v>682</v>
      </c>
      <c r="D20" s="155" t="s">
        <v>2166</v>
      </c>
      <c r="E20" s="155" t="s">
        <v>2166</v>
      </c>
      <c r="F20" s="254" t="s">
        <v>864</v>
      </c>
      <c r="G20" s="155" t="s">
        <v>2257</v>
      </c>
      <c r="H20" s="155" t="s">
        <v>2579</v>
      </c>
      <c r="I20" s="117" t="s">
        <v>1622</v>
      </c>
      <c r="J20" s="155" t="s">
        <v>710</v>
      </c>
      <c r="K20" s="155" t="s">
        <v>748</v>
      </c>
      <c r="L20" s="155" t="s">
        <v>749</v>
      </c>
      <c r="M20" s="155" t="s">
        <v>2166</v>
      </c>
      <c r="N20" s="155" t="s">
        <v>2166</v>
      </c>
      <c r="O20" s="527" t="s">
        <v>2250</v>
      </c>
      <c r="P20" s="117" t="s">
        <v>864</v>
      </c>
      <c r="Q20" s="117" t="s">
        <v>864</v>
      </c>
      <c r="R20" s="155" t="s">
        <v>750</v>
      </c>
      <c r="S20" s="155" t="s">
        <v>2224</v>
      </c>
      <c r="T20" s="155" t="s">
        <v>2224</v>
      </c>
      <c r="U20" s="117" t="s">
        <v>1536</v>
      </c>
      <c r="V20" s="155" t="s">
        <v>751</v>
      </c>
      <c r="W20" s="155" t="s">
        <v>751</v>
      </c>
      <c r="X20" s="117" t="s">
        <v>864</v>
      </c>
      <c r="Y20" s="155" t="s">
        <v>2166</v>
      </c>
      <c r="Z20" s="155" t="s">
        <v>2166</v>
      </c>
      <c r="AA20" s="117" t="s">
        <v>864</v>
      </c>
      <c r="AB20" s="155" t="s">
        <v>715</v>
      </c>
      <c r="AC20" s="155" t="s">
        <v>1653</v>
      </c>
      <c r="AD20" s="155" t="s">
        <v>2610</v>
      </c>
      <c r="AE20" s="155" t="s">
        <v>2166</v>
      </c>
      <c r="AF20" s="155" t="s">
        <v>1327</v>
      </c>
      <c r="AG20" s="155" t="s">
        <v>716</v>
      </c>
      <c r="AH20" s="117" t="s">
        <v>864</v>
      </c>
      <c r="AI20" s="12" t="s">
        <v>1371</v>
      </c>
    </row>
    <row r="21" spans="1:35" ht="15" customHeight="1">
      <c r="A21" s="715"/>
      <c r="B21" s="301">
        <v>19</v>
      </c>
      <c r="C21" s="376" t="s">
        <v>683</v>
      </c>
      <c r="D21" s="155" t="s">
        <v>2166</v>
      </c>
      <c r="E21" s="155" t="s">
        <v>2166</v>
      </c>
      <c r="F21" s="254" t="s">
        <v>864</v>
      </c>
      <c r="G21" s="155" t="s">
        <v>2268</v>
      </c>
      <c r="H21" s="155" t="s">
        <v>2580</v>
      </c>
      <c r="I21" s="117" t="s">
        <v>1623</v>
      </c>
      <c r="J21" s="155" t="s">
        <v>710</v>
      </c>
      <c r="K21" s="117" t="s">
        <v>864</v>
      </c>
      <c r="L21" s="117" t="s">
        <v>864</v>
      </c>
      <c r="M21" s="155" t="s">
        <v>2166</v>
      </c>
      <c r="N21" s="155" t="s">
        <v>2166</v>
      </c>
      <c r="O21" s="117" t="s">
        <v>864</v>
      </c>
      <c r="P21" s="117" t="s">
        <v>864</v>
      </c>
      <c r="Q21" s="117" t="s">
        <v>864</v>
      </c>
      <c r="R21" s="155">
        <v>196</v>
      </c>
      <c r="S21" s="155" t="s">
        <v>2225</v>
      </c>
      <c r="T21" s="155" t="s">
        <v>2225</v>
      </c>
      <c r="U21" s="117" t="s">
        <v>864</v>
      </c>
      <c r="V21" s="155" t="s">
        <v>752</v>
      </c>
      <c r="W21" s="155" t="s">
        <v>752</v>
      </c>
      <c r="X21" s="117" t="s">
        <v>864</v>
      </c>
      <c r="Y21" s="155" t="s">
        <v>2166</v>
      </c>
      <c r="Z21" s="155" t="s">
        <v>2166</v>
      </c>
      <c r="AA21" s="117" t="s">
        <v>864</v>
      </c>
      <c r="AB21" s="155" t="s">
        <v>715</v>
      </c>
      <c r="AC21" s="155" t="s">
        <v>1653</v>
      </c>
      <c r="AD21" s="155" t="s">
        <v>2611</v>
      </c>
      <c r="AE21" s="155" t="s">
        <v>2166</v>
      </c>
      <c r="AF21" s="155" t="s">
        <v>1328</v>
      </c>
      <c r="AG21" s="155" t="s">
        <v>716</v>
      </c>
      <c r="AH21" s="117" t="s">
        <v>864</v>
      </c>
      <c r="AI21" s="12" t="s">
        <v>1371</v>
      </c>
    </row>
    <row r="22" spans="1:35" ht="15" customHeight="1">
      <c r="A22" s="715"/>
      <c r="B22" s="301">
        <v>20</v>
      </c>
      <c r="C22" s="376" t="s">
        <v>684</v>
      </c>
      <c r="D22" s="155" t="s">
        <v>2166</v>
      </c>
      <c r="E22" s="155" t="s">
        <v>2166</v>
      </c>
      <c r="F22" s="254" t="s">
        <v>864</v>
      </c>
      <c r="G22" s="155" t="s">
        <v>2261</v>
      </c>
      <c r="H22" s="155" t="s">
        <v>2581</v>
      </c>
      <c r="I22" s="117" t="s">
        <v>864</v>
      </c>
      <c r="J22" s="155" t="s">
        <v>710</v>
      </c>
      <c r="K22" s="155" t="s">
        <v>753</v>
      </c>
      <c r="L22" s="155" t="s">
        <v>754</v>
      </c>
      <c r="M22" s="155" t="s">
        <v>2166</v>
      </c>
      <c r="N22" s="155" t="s">
        <v>2166</v>
      </c>
      <c r="O22" s="117" t="s">
        <v>864</v>
      </c>
      <c r="P22" s="117" t="s">
        <v>864</v>
      </c>
      <c r="Q22" s="117" t="s">
        <v>864</v>
      </c>
      <c r="R22" s="155" t="s">
        <v>755</v>
      </c>
      <c r="S22" s="155" t="s">
        <v>2225</v>
      </c>
      <c r="T22" s="155" t="s">
        <v>2225</v>
      </c>
      <c r="U22" s="117" t="s">
        <v>1516</v>
      </c>
      <c r="V22" s="155" t="s">
        <v>756</v>
      </c>
      <c r="W22" s="155" t="s">
        <v>756</v>
      </c>
      <c r="X22" s="117" t="s">
        <v>864</v>
      </c>
      <c r="Y22" s="155" t="s">
        <v>2166</v>
      </c>
      <c r="Z22" s="155" t="s">
        <v>2166</v>
      </c>
      <c r="AA22" s="117" t="s">
        <v>864</v>
      </c>
      <c r="AB22" s="155" t="s">
        <v>715</v>
      </c>
      <c r="AC22" s="155" t="s">
        <v>1653</v>
      </c>
      <c r="AD22" s="155" t="s">
        <v>864</v>
      </c>
      <c r="AE22" s="155" t="s">
        <v>2166</v>
      </c>
      <c r="AF22" s="155" t="s">
        <v>1328</v>
      </c>
      <c r="AG22" s="155" t="s">
        <v>716</v>
      </c>
      <c r="AH22" s="117" t="s">
        <v>864</v>
      </c>
      <c r="AI22" s="12" t="s">
        <v>1371</v>
      </c>
    </row>
    <row r="23" spans="1:35" ht="15" customHeight="1">
      <c r="A23" s="715"/>
      <c r="B23" s="301">
        <v>21</v>
      </c>
      <c r="C23" s="376" t="s">
        <v>685</v>
      </c>
      <c r="D23" s="155" t="s">
        <v>2166</v>
      </c>
      <c r="E23" s="155" t="s">
        <v>2166</v>
      </c>
      <c r="F23" s="254" t="s">
        <v>864</v>
      </c>
      <c r="G23" s="155" t="s">
        <v>2166</v>
      </c>
      <c r="H23" s="155" t="s">
        <v>2166</v>
      </c>
      <c r="I23" s="117" t="s">
        <v>864</v>
      </c>
      <c r="J23" s="155" t="s">
        <v>710</v>
      </c>
      <c r="K23" s="117" t="s">
        <v>864</v>
      </c>
      <c r="L23" s="155" t="s">
        <v>754</v>
      </c>
      <c r="M23" s="155" t="s">
        <v>2166</v>
      </c>
      <c r="N23" s="155" t="s">
        <v>2166</v>
      </c>
      <c r="O23" s="117" t="s">
        <v>864</v>
      </c>
      <c r="P23" s="117" t="s">
        <v>864</v>
      </c>
      <c r="Q23" s="117" t="s">
        <v>864</v>
      </c>
      <c r="R23" s="155" t="s">
        <v>755</v>
      </c>
      <c r="S23" s="155" t="s">
        <v>2225</v>
      </c>
      <c r="T23" s="155" t="s">
        <v>2225</v>
      </c>
      <c r="U23" s="117" t="s">
        <v>1516</v>
      </c>
      <c r="V23" s="155" t="s">
        <v>756</v>
      </c>
      <c r="W23" s="155" t="s">
        <v>756</v>
      </c>
      <c r="X23" s="117" t="s">
        <v>864</v>
      </c>
      <c r="Y23" s="155" t="s">
        <v>2166</v>
      </c>
      <c r="Z23" s="155" t="s">
        <v>2166</v>
      </c>
      <c r="AA23" s="117" t="s">
        <v>864</v>
      </c>
      <c r="AB23" s="155" t="s">
        <v>715</v>
      </c>
      <c r="AC23" s="155" t="s">
        <v>1653</v>
      </c>
      <c r="AD23" s="637" t="s">
        <v>2612</v>
      </c>
      <c r="AE23" s="155" t="s">
        <v>2166</v>
      </c>
      <c r="AF23" s="155" t="s">
        <v>1328</v>
      </c>
      <c r="AG23" s="155" t="s">
        <v>716</v>
      </c>
      <c r="AH23" s="117" t="s">
        <v>864</v>
      </c>
      <c r="AI23" s="12" t="s">
        <v>1371</v>
      </c>
    </row>
    <row r="24" spans="1:35" ht="15" customHeight="1">
      <c r="A24" s="715"/>
      <c r="B24" s="301">
        <v>22</v>
      </c>
      <c r="C24" s="376" t="s">
        <v>686</v>
      </c>
      <c r="D24" s="155" t="s">
        <v>2166</v>
      </c>
      <c r="E24" s="155" t="s">
        <v>2166</v>
      </c>
      <c r="F24" s="254" t="s">
        <v>864</v>
      </c>
      <c r="G24" s="155" t="s">
        <v>2166</v>
      </c>
      <c r="H24" s="155" t="s">
        <v>2166</v>
      </c>
      <c r="I24" s="117" t="s">
        <v>1624</v>
      </c>
      <c r="J24" s="155" t="s">
        <v>710</v>
      </c>
      <c r="K24" s="117" t="s">
        <v>864</v>
      </c>
      <c r="L24" s="155" t="s">
        <v>754</v>
      </c>
      <c r="M24" s="155" t="s">
        <v>2166</v>
      </c>
      <c r="N24" s="155" t="s">
        <v>2166</v>
      </c>
      <c r="O24" s="117" t="s">
        <v>864</v>
      </c>
      <c r="P24" s="117" t="s">
        <v>864</v>
      </c>
      <c r="Q24" s="117" t="s">
        <v>864</v>
      </c>
      <c r="R24" s="117" t="s">
        <v>864</v>
      </c>
      <c r="S24" s="155" t="s">
        <v>2166</v>
      </c>
      <c r="T24" s="155" t="s">
        <v>2166</v>
      </c>
      <c r="U24" s="117" t="s">
        <v>864</v>
      </c>
      <c r="V24" s="155" t="s">
        <v>756</v>
      </c>
      <c r="W24" s="155" t="s">
        <v>756</v>
      </c>
      <c r="X24" s="117" t="s">
        <v>864</v>
      </c>
      <c r="Y24" s="155" t="s">
        <v>2166</v>
      </c>
      <c r="Z24" s="155" t="s">
        <v>2166</v>
      </c>
      <c r="AA24" s="117" t="s">
        <v>864</v>
      </c>
      <c r="AB24" s="155" t="s">
        <v>715</v>
      </c>
      <c r="AC24" s="155" t="s">
        <v>1653</v>
      </c>
      <c r="AD24" s="637" t="s">
        <v>2612</v>
      </c>
      <c r="AE24" s="155" t="s">
        <v>2166</v>
      </c>
      <c r="AF24" s="155" t="s">
        <v>1328</v>
      </c>
      <c r="AG24" s="155" t="s">
        <v>716</v>
      </c>
      <c r="AH24" s="117" t="s">
        <v>864</v>
      </c>
      <c r="AI24" s="12" t="s">
        <v>1371</v>
      </c>
    </row>
    <row r="25" spans="1:35" ht="15" customHeight="1">
      <c r="A25" s="715"/>
      <c r="B25" s="301">
        <v>23</v>
      </c>
      <c r="C25" s="376" t="s">
        <v>687</v>
      </c>
      <c r="D25" s="155" t="s">
        <v>2166</v>
      </c>
      <c r="E25" s="155" t="s">
        <v>2166</v>
      </c>
      <c r="F25" s="254" t="s">
        <v>864</v>
      </c>
      <c r="G25" s="155" t="s">
        <v>2269</v>
      </c>
      <c r="H25" s="155" t="s">
        <v>2582</v>
      </c>
      <c r="I25" s="117" t="s">
        <v>1625</v>
      </c>
      <c r="J25" s="155" t="s">
        <v>710</v>
      </c>
      <c r="K25" s="155" t="s">
        <v>753</v>
      </c>
      <c r="L25" s="117" t="s">
        <v>864</v>
      </c>
      <c r="M25" s="155" t="s">
        <v>2166</v>
      </c>
      <c r="N25" s="155" t="s">
        <v>2166</v>
      </c>
      <c r="O25" s="117" t="s">
        <v>864</v>
      </c>
      <c r="P25" s="117" t="s">
        <v>864</v>
      </c>
      <c r="Q25" s="117" t="s">
        <v>864</v>
      </c>
      <c r="R25" s="155">
        <v>214</v>
      </c>
      <c r="S25" s="155" t="s">
        <v>2225</v>
      </c>
      <c r="T25" s="155" t="s">
        <v>2594</v>
      </c>
      <c r="U25" s="117" t="s">
        <v>720</v>
      </c>
      <c r="V25" s="155" t="s">
        <v>757</v>
      </c>
      <c r="W25" s="155" t="s">
        <v>757</v>
      </c>
      <c r="X25" s="117" t="s">
        <v>864</v>
      </c>
      <c r="Y25" s="155" t="s">
        <v>2166</v>
      </c>
      <c r="Z25" s="155" t="s">
        <v>2166</v>
      </c>
      <c r="AA25" s="117" t="s">
        <v>864</v>
      </c>
      <c r="AB25" s="155" t="s">
        <v>715</v>
      </c>
      <c r="AC25" s="155" t="s">
        <v>1653</v>
      </c>
      <c r="AD25" s="637" t="s">
        <v>2612</v>
      </c>
      <c r="AE25" s="155" t="s">
        <v>2166</v>
      </c>
      <c r="AF25" s="155" t="s">
        <v>1329</v>
      </c>
      <c r="AG25" s="155" t="s">
        <v>716</v>
      </c>
      <c r="AH25" s="117" t="s">
        <v>864</v>
      </c>
      <c r="AI25" s="12" t="s">
        <v>1371</v>
      </c>
    </row>
    <row r="26" spans="1:35" ht="15" customHeight="1">
      <c r="A26" s="715"/>
      <c r="B26" s="301">
        <v>24</v>
      </c>
      <c r="C26" s="376" t="s">
        <v>688</v>
      </c>
      <c r="D26" s="155" t="s">
        <v>2166</v>
      </c>
      <c r="E26" s="155" t="s">
        <v>2166</v>
      </c>
      <c r="F26" s="254" t="s">
        <v>864</v>
      </c>
      <c r="G26" s="155" t="s">
        <v>2166</v>
      </c>
      <c r="H26" s="155" t="s">
        <v>2166</v>
      </c>
      <c r="I26" s="117" t="s">
        <v>864</v>
      </c>
      <c r="J26" s="155" t="s">
        <v>710</v>
      </c>
      <c r="K26" s="155" t="s">
        <v>753</v>
      </c>
      <c r="L26" s="117" t="s">
        <v>864</v>
      </c>
      <c r="M26" s="155" t="s">
        <v>2166</v>
      </c>
      <c r="N26" s="155" t="s">
        <v>2166</v>
      </c>
      <c r="O26" s="117" t="s">
        <v>864</v>
      </c>
      <c r="P26" s="117" t="s">
        <v>864</v>
      </c>
      <c r="Q26" s="117" t="s">
        <v>864</v>
      </c>
      <c r="R26" s="155">
        <v>214</v>
      </c>
      <c r="S26" s="155" t="s">
        <v>2166</v>
      </c>
      <c r="T26" s="155" t="s">
        <v>2166</v>
      </c>
      <c r="U26" s="117" t="s">
        <v>720</v>
      </c>
      <c r="V26" s="155" t="s">
        <v>757</v>
      </c>
      <c r="W26" s="155" t="s">
        <v>757</v>
      </c>
      <c r="X26" s="117" t="s">
        <v>864</v>
      </c>
      <c r="Y26" s="155" t="s">
        <v>2166</v>
      </c>
      <c r="Z26" s="155" t="s">
        <v>2166</v>
      </c>
      <c r="AA26" s="117" t="s">
        <v>864</v>
      </c>
      <c r="AB26" s="155" t="s">
        <v>715</v>
      </c>
      <c r="AC26" s="155" t="s">
        <v>1653</v>
      </c>
      <c r="AD26" s="637" t="s">
        <v>2612</v>
      </c>
      <c r="AE26" s="155" t="s">
        <v>2166</v>
      </c>
      <c r="AF26" s="155" t="s">
        <v>1328</v>
      </c>
      <c r="AG26" s="155" t="s">
        <v>716</v>
      </c>
      <c r="AH26" s="117" t="s">
        <v>864</v>
      </c>
      <c r="AI26" s="12" t="s">
        <v>1371</v>
      </c>
    </row>
    <row r="27" spans="1:35" ht="15" customHeight="1">
      <c r="A27" s="715"/>
      <c r="B27" s="301">
        <v>25</v>
      </c>
      <c r="C27" s="376" t="s">
        <v>689</v>
      </c>
      <c r="D27" s="155" t="s">
        <v>2166</v>
      </c>
      <c r="E27" s="155" t="s">
        <v>2166</v>
      </c>
      <c r="F27" s="254" t="s">
        <v>864</v>
      </c>
      <c r="G27" s="155" t="s">
        <v>2270</v>
      </c>
      <c r="H27" s="155" t="s">
        <v>2270</v>
      </c>
      <c r="I27" s="117" t="s">
        <v>1626</v>
      </c>
      <c r="J27" s="155" t="s">
        <v>710</v>
      </c>
      <c r="K27" s="155" t="s">
        <v>744</v>
      </c>
      <c r="L27" s="155" t="s">
        <v>722</v>
      </c>
      <c r="M27" s="155" t="s">
        <v>2603</v>
      </c>
      <c r="N27" s="155" t="s">
        <v>2249</v>
      </c>
      <c r="O27" s="155" t="s">
        <v>901</v>
      </c>
      <c r="P27" s="155" t="s">
        <v>728</v>
      </c>
      <c r="Q27" s="155" t="s">
        <v>728</v>
      </c>
      <c r="R27" s="155" t="s">
        <v>758</v>
      </c>
      <c r="S27" s="155" t="s">
        <v>2222</v>
      </c>
      <c r="T27" s="155" t="s">
        <v>2222</v>
      </c>
      <c r="U27" s="117" t="s">
        <v>720</v>
      </c>
      <c r="V27" s="155" t="s">
        <v>759</v>
      </c>
      <c r="W27" s="155" t="s">
        <v>759</v>
      </c>
      <c r="X27" s="155" t="s">
        <v>736</v>
      </c>
      <c r="Y27" s="155" t="s">
        <v>2237</v>
      </c>
      <c r="Z27" s="155" t="s">
        <v>2237</v>
      </c>
      <c r="AA27" s="155" t="s">
        <v>891</v>
      </c>
      <c r="AB27" s="155" t="s">
        <v>715</v>
      </c>
      <c r="AC27" s="155" t="s">
        <v>1653</v>
      </c>
      <c r="AD27" s="155" t="s">
        <v>864</v>
      </c>
      <c r="AE27" s="155" t="s">
        <v>2166</v>
      </c>
      <c r="AF27" s="155" t="s">
        <v>1323</v>
      </c>
      <c r="AG27" s="155" t="s">
        <v>716</v>
      </c>
      <c r="AH27" s="117" t="s">
        <v>864</v>
      </c>
      <c r="AI27" s="12" t="s">
        <v>1371</v>
      </c>
    </row>
    <row r="28" spans="1:35" ht="15" customHeight="1">
      <c r="A28" s="715"/>
      <c r="B28" s="301">
        <v>26</v>
      </c>
      <c r="C28" s="376" t="s">
        <v>690</v>
      </c>
      <c r="D28" s="155" t="s">
        <v>2166</v>
      </c>
      <c r="E28" s="155" t="s">
        <v>2166</v>
      </c>
      <c r="F28" s="254" t="s">
        <v>864</v>
      </c>
      <c r="G28" s="155" t="s">
        <v>2271</v>
      </c>
      <c r="H28" s="155" t="s">
        <v>2271</v>
      </c>
      <c r="I28" s="117" t="s">
        <v>1626</v>
      </c>
      <c r="J28" s="155" t="s">
        <v>710</v>
      </c>
      <c r="K28" s="155" t="s">
        <v>744</v>
      </c>
      <c r="L28" s="155" t="s">
        <v>722</v>
      </c>
      <c r="M28" s="155" t="s">
        <v>2603</v>
      </c>
      <c r="N28" s="155" t="s">
        <v>2249</v>
      </c>
      <c r="O28" s="155" t="s">
        <v>901</v>
      </c>
      <c r="P28" s="155" t="s">
        <v>728</v>
      </c>
      <c r="Q28" s="155" t="s">
        <v>728</v>
      </c>
      <c r="R28" s="155" t="s">
        <v>758</v>
      </c>
      <c r="S28" s="155" t="s">
        <v>2222</v>
      </c>
      <c r="T28" s="155" t="s">
        <v>2222</v>
      </c>
      <c r="U28" s="117" t="s">
        <v>1537</v>
      </c>
      <c r="V28" s="155" t="s">
        <v>759</v>
      </c>
      <c r="W28" s="155" t="s">
        <v>759</v>
      </c>
      <c r="X28" s="155" t="s">
        <v>736</v>
      </c>
      <c r="Y28" s="155" t="s">
        <v>2237</v>
      </c>
      <c r="Z28" s="155" t="s">
        <v>2237</v>
      </c>
      <c r="AA28" s="155" t="s">
        <v>888</v>
      </c>
      <c r="AB28" s="155" t="s">
        <v>715</v>
      </c>
      <c r="AC28" s="155" t="s">
        <v>1653</v>
      </c>
      <c r="AD28" s="637" t="s">
        <v>2613</v>
      </c>
      <c r="AE28" s="155" t="s">
        <v>2166</v>
      </c>
      <c r="AF28" s="155" t="s">
        <v>1323</v>
      </c>
      <c r="AG28" s="155" t="s">
        <v>716</v>
      </c>
      <c r="AH28" s="117" t="s">
        <v>864</v>
      </c>
      <c r="AI28" s="12" t="s">
        <v>1371</v>
      </c>
    </row>
    <row r="29" spans="1:35" ht="15" customHeight="1">
      <c r="A29" s="715"/>
      <c r="B29" s="301">
        <v>27</v>
      </c>
      <c r="C29" s="376" t="s">
        <v>691</v>
      </c>
      <c r="D29" s="155" t="s">
        <v>2166</v>
      </c>
      <c r="E29" s="155" t="s">
        <v>2166</v>
      </c>
      <c r="F29" s="254" t="s">
        <v>864</v>
      </c>
      <c r="G29" s="155" t="s">
        <v>2260</v>
      </c>
      <c r="H29" s="155" t="s">
        <v>2260</v>
      </c>
      <c r="I29" s="117" t="s">
        <v>1627</v>
      </c>
      <c r="J29" s="155" t="s">
        <v>710</v>
      </c>
      <c r="K29" s="155" t="s">
        <v>760</v>
      </c>
      <c r="L29" s="155" t="s">
        <v>761</v>
      </c>
      <c r="M29" s="155" t="s">
        <v>2604</v>
      </c>
      <c r="N29" s="155" t="s">
        <v>2232</v>
      </c>
      <c r="O29" s="155" t="s">
        <v>480</v>
      </c>
      <c r="P29" s="155" t="s">
        <v>22</v>
      </c>
      <c r="Q29" s="155" t="s">
        <v>22</v>
      </c>
      <c r="R29" s="155" t="s">
        <v>762</v>
      </c>
      <c r="S29" s="155" t="s">
        <v>2224</v>
      </c>
      <c r="T29" s="155" t="s">
        <v>2224</v>
      </c>
      <c r="U29" s="117" t="s">
        <v>720</v>
      </c>
      <c r="V29" s="155" t="s">
        <v>763</v>
      </c>
      <c r="W29" s="155" t="s">
        <v>763</v>
      </c>
      <c r="X29" s="117" t="s">
        <v>864</v>
      </c>
      <c r="Y29" s="155" t="s">
        <v>2238</v>
      </c>
      <c r="Z29" s="155" t="s">
        <v>2238</v>
      </c>
      <c r="AA29" s="117" t="s">
        <v>864</v>
      </c>
      <c r="AB29" s="155" t="s">
        <v>715</v>
      </c>
      <c r="AC29" s="155" t="s">
        <v>1653</v>
      </c>
      <c r="AD29" s="155" t="s">
        <v>2232</v>
      </c>
      <c r="AE29" s="155" t="s">
        <v>2232</v>
      </c>
      <c r="AF29" s="155" t="s">
        <v>1210</v>
      </c>
      <c r="AG29" s="155" t="s">
        <v>716</v>
      </c>
      <c r="AH29" s="155" t="s">
        <v>764</v>
      </c>
      <c r="AI29" s="12" t="s">
        <v>1371</v>
      </c>
    </row>
    <row r="30" spans="1:35" ht="15" customHeight="1">
      <c r="A30" s="715"/>
      <c r="B30" s="301">
        <v>28</v>
      </c>
      <c r="C30" s="376" t="s">
        <v>692</v>
      </c>
      <c r="D30" s="155" t="s">
        <v>2166</v>
      </c>
      <c r="E30" s="155" t="s">
        <v>2166</v>
      </c>
      <c r="F30" s="254" t="s">
        <v>864</v>
      </c>
      <c r="G30" s="155" t="s">
        <v>2260</v>
      </c>
      <c r="H30" s="155" t="s">
        <v>2260</v>
      </c>
      <c r="I30" s="117" t="s">
        <v>1628</v>
      </c>
      <c r="J30" s="155" t="s">
        <v>710</v>
      </c>
      <c r="K30" s="155" t="s">
        <v>760</v>
      </c>
      <c r="L30" s="155" t="s">
        <v>722</v>
      </c>
      <c r="M30" s="155" t="s">
        <v>2605</v>
      </c>
      <c r="N30" s="155" t="s">
        <v>2232</v>
      </c>
      <c r="O30" s="155" t="s">
        <v>480</v>
      </c>
      <c r="P30" s="155" t="s">
        <v>22</v>
      </c>
      <c r="Q30" s="155" t="s">
        <v>22</v>
      </c>
      <c r="R30" s="155" t="s">
        <v>762</v>
      </c>
      <c r="S30" s="155" t="s">
        <v>2226</v>
      </c>
      <c r="T30" s="155" t="s">
        <v>2226</v>
      </c>
      <c r="U30" s="117" t="s">
        <v>1538</v>
      </c>
      <c r="V30" s="155" t="s">
        <v>763</v>
      </c>
      <c r="W30" s="155" t="s">
        <v>763</v>
      </c>
      <c r="X30" s="117" t="s">
        <v>864</v>
      </c>
      <c r="Y30" s="155" t="s">
        <v>2238</v>
      </c>
      <c r="Z30" s="155" t="s">
        <v>2238</v>
      </c>
      <c r="AA30" s="117" t="s">
        <v>864</v>
      </c>
      <c r="AB30" s="155" t="s">
        <v>715</v>
      </c>
      <c r="AC30" s="155" t="s">
        <v>1653</v>
      </c>
      <c r="AD30" s="155" t="s">
        <v>2232</v>
      </c>
      <c r="AE30" s="155" t="s">
        <v>2232</v>
      </c>
      <c r="AF30" s="155" t="s">
        <v>1210</v>
      </c>
      <c r="AG30" s="155" t="s">
        <v>716</v>
      </c>
      <c r="AH30" s="155" t="s">
        <v>764</v>
      </c>
      <c r="AI30" s="12" t="s">
        <v>1371</v>
      </c>
    </row>
    <row r="31" spans="1:35" ht="15" customHeight="1">
      <c r="A31" s="715"/>
      <c r="B31" s="301">
        <v>29</v>
      </c>
      <c r="C31" s="376" t="s">
        <v>693</v>
      </c>
      <c r="D31" s="155" t="s">
        <v>2166</v>
      </c>
      <c r="E31" s="155" t="s">
        <v>2166</v>
      </c>
      <c r="F31" s="254" t="s">
        <v>864</v>
      </c>
      <c r="G31" s="155" t="s">
        <v>2263</v>
      </c>
      <c r="H31" s="155" t="s">
        <v>2263</v>
      </c>
      <c r="I31" s="117" t="s">
        <v>1629</v>
      </c>
      <c r="J31" s="155" t="s">
        <v>710</v>
      </c>
      <c r="K31" s="155" t="s">
        <v>765</v>
      </c>
      <c r="L31" s="155" t="s">
        <v>766</v>
      </c>
      <c r="M31" s="155" t="s">
        <v>2253</v>
      </c>
      <c r="N31" s="155" t="s">
        <v>2253</v>
      </c>
      <c r="O31" s="155" t="s">
        <v>903</v>
      </c>
      <c r="P31" s="155" t="s">
        <v>13</v>
      </c>
      <c r="Q31" s="155" t="s">
        <v>13</v>
      </c>
      <c r="R31" s="155" t="s">
        <v>767</v>
      </c>
      <c r="S31" s="155" t="s">
        <v>2227</v>
      </c>
      <c r="T31" s="155" t="s">
        <v>2227</v>
      </c>
      <c r="U31" s="117" t="s">
        <v>720</v>
      </c>
      <c r="V31" s="155" t="s">
        <v>768</v>
      </c>
      <c r="W31" s="155" t="s">
        <v>768</v>
      </c>
      <c r="X31" s="117" t="s">
        <v>864</v>
      </c>
      <c r="Y31" s="155" t="s">
        <v>484</v>
      </c>
      <c r="Z31" s="155" t="s">
        <v>484</v>
      </c>
      <c r="AA31" s="155" t="s">
        <v>893</v>
      </c>
      <c r="AB31" s="155" t="s">
        <v>715</v>
      </c>
      <c r="AC31" s="155" t="s">
        <v>1653</v>
      </c>
      <c r="AD31" s="155" t="s">
        <v>2231</v>
      </c>
      <c r="AE31" s="155" t="s">
        <v>2231</v>
      </c>
      <c r="AF31" s="155" t="s">
        <v>1330</v>
      </c>
      <c r="AG31" s="155" t="s">
        <v>716</v>
      </c>
      <c r="AH31" s="155" t="s">
        <v>264</v>
      </c>
      <c r="AI31" s="12" t="s">
        <v>1371</v>
      </c>
    </row>
    <row r="32" spans="1:35" ht="15" customHeight="1">
      <c r="A32" s="715"/>
      <c r="B32" s="301">
        <v>30</v>
      </c>
      <c r="C32" s="376" t="s">
        <v>884</v>
      </c>
      <c r="D32" s="155" t="s">
        <v>2166</v>
      </c>
      <c r="E32" s="155" t="s">
        <v>2166</v>
      </c>
      <c r="F32" s="254" t="s">
        <v>864</v>
      </c>
      <c r="G32" s="155" t="s">
        <v>2263</v>
      </c>
      <c r="H32" s="155" t="s">
        <v>2263</v>
      </c>
      <c r="I32" s="117" t="s">
        <v>1629</v>
      </c>
      <c r="J32" s="155" t="s">
        <v>710</v>
      </c>
      <c r="K32" s="155" t="s">
        <v>765</v>
      </c>
      <c r="L32" s="155" t="s">
        <v>766</v>
      </c>
      <c r="M32" s="155" t="s">
        <v>2253</v>
      </c>
      <c r="N32" s="155" t="s">
        <v>2253</v>
      </c>
      <c r="O32" s="155" t="s">
        <v>903</v>
      </c>
      <c r="P32" s="155" t="s">
        <v>13</v>
      </c>
      <c r="Q32" s="155" t="s">
        <v>13</v>
      </c>
      <c r="R32" s="155" t="s">
        <v>767</v>
      </c>
      <c r="S32" s="155" t="s">
        <v>2222</v>
      </c>
      <c r="T32" s="155" t="s">
        <v>2222</v>
      </c>
      <c r="U32" s="117" t="s">
        <v>720</v>
      </c>
      <c r="V32" s="155" t="s">
        <v>768</v>
      </c>
      <c r="W32" s="155" t="s">
        <v>768</v>
      </c>
      <c r="X32" s="117" t="s">
        <v>864</v>
      </c>
      <c r="Y32" s="155" t="s">
        <v>484</v>
      </c>
      <c r="Z32" s="155" t="s">
        <v>484</v>
      </c>
      <c r="AA32" s="155" t="s">
        <v>892</v>
      </c>
      <c r="AB32" s="155" t="s">
        <v>715</v>
      </c>
      <c r="AC32" s="155" t="s">
        <v>1653</v>
      </c>
      <c r="AD32" s="155" t="s">
        <v>1371</v>
      </c>
      <c r="AE32" s="155" t="s">
        <v>2166</v>
      </c>
      <c r="AF32" s="155" t="s">
        <v>1330</v>
      </c>
      <c r="AG32" s="155" t="s">
        <v>716</v>
      </c>
      <c r="AH32" s="155" t="s">
        <v>264</v>
      </c>
      <c r="AI32" s="12" t="s">
        <v>1371</v>
      </c>
    </row>
    <row r="33" spans="1:35" ht="15" customHeight="1">
      <c r="A33" s="715"/>
      <c r="B33" s="301">
        <v>31</v>
      </c>
      <c r="C33" s="376" t="s">
        <v>694</v>
      </c>
      <c r="D33" s="155" t="s">
        <v>2166</v>
      </c>
      <c r="E33" s="155" t="s">
        <v>2166</v>
      </c>
      <c r="F33" s="254" t="s">
        <v>864</v>
      </c>
      <c r="G33" s="155" t="s">
        <v>2263</v>
      </c>
      <c r="H33" s="155" t="s">
        <v>2263</v>
      </c>
      <c r="I33" s="117" t="s">
        <v>1629</v>
      </c>
      <c r="J33" s="155" t="s">
        <v>710</v>
      </c>
      <c r="K33" s="155" t="s">
        <v>765</v>
      </c>
      <c r="L33" s="155" t="s">
        <v>766</v>
      </c>
      <c r="M33" s="155" t="s">
        <v>2253</v>
      </c>
      <c r="N33" s="155" t="s">
        <v>2253</v>
      </c>
      <c r="O33" s="155" t="s">
        <v>903</v>
      </c>
      <c r="P33" s="155" t="s">
        <v>13</v>
      </c>
      <c r="Q33" s="155" t="s">
        <v>13</v>
      </c>
      <c r="R33" s="155" t="s">
        <v>767</v>
      </c>
      <c r="S33" s="155" t="s">
        <v>2222</v>
      </c>
      <c r="T33" s="155" t="s">
        <v>2222</v>
      </c>
      <c r="U33" s="117" t="s">
        <v>720</v>
      </c>
      <c r="V33" s="155" t="s">
        <v>759</v>
      </c>
      <c r="W33" s="155" t="s">
        <v>759</v>
      </c>
      <c r="X33" s="117" t="s">
        <v>864</v>
      </c>
      <c r="Y33" s="155" t="s">
        <v>2247</v>
      </c>
      <c r="Z33" s="155" t="s">
        <v>2247</v>
      </c>
      <c r="AA33" s="155" t="s">
        <v>894</v>
      </c>
      <c r="AB33" s="155" t="s">
        <v>715</v>
      </c>
      <c r="AC33" s="155" t="s">
        <v>1653</v>
      </c>
      <c r="AD33" s="155" t="s">
        <v>1371</v>
      </c>
      <c r="AE33" s="155" t="s">
        <v>2166</v>
      </c>
      <c r="AF33" s="155" t="s">
        <v>1330</v>
      </c>
      <c r="AG33" s="155" t="s">
        <v>716</v>
      </c>
      <c r="AH33" s="155" t="s">
        <v>264</v>
      </c>
      <c r="AI33" s="12" t="s">
        <v>1371</v>
      </c>
    </row>
    <row r="34" spans="1:35" ht="15" customHeight="1">
      <c r="A34" s="715"/>
      <c r="B34" s="301">
        <v>32</v>
      </c>
      <c r="C34" s="376" t="s">
        <v>695</v>
      </c>
      <c r="D34" s="155" t="s">
        <v>2166</v>
      </c>
      <c r="E34" s="155" t="s">
        <v>2166</v>
      </c>
      <c r="F34" s="254" t="s">
        <v>864</v>
      </c>
      <c r="G34" s="155" t="s">
        <v>2263</v>
      </c>
      <c r="H34" s="155" t="s">
        <v>2263</v>
      </c>
      <c r="I34" s="117" t="s">
        <v>1629</v>
      </c>
      <c r="J34" s="155" t="s">
        <v>710</v>
      </c>
      <c r="K34" s="155" t="s">
        <v>765</v>
      </c>
      <c r="L34" s="155" t="s">
        <v>766</v>
      </c>
      <c r="M34" s="155" t="s">
        <v>2253</v>
      </c>
      <c r="N34" s="155" t="s">
        <v>2166</v>
      </c>
      <c r="O34" s="155" t="s">
        <v>903</v>
      </c>
      <c r="P34" s="155" t="s">
        <v>13</v>
      </c>
      <c r="Q34" s="155" t="s">
        <v>13</v>
      </c>
      <c r="R34" s="155" t="s">
        <v>767</v>
      </c>
      <c r="S34" s="155" t="s">
        <v>2222</v>
      </c>
      <c r="T34" s="155" t="s">
        <v>2222</v>
      </c>
      <c r="U34" s="117" t="s">
        <v>720</v>
      </c>
      <c r="V34" s="155" t="s">
        <v>759</v>
      </c>
      <c r="W34" s="155" t="s">
        <v>759</v>
      </c>
      <c r="X34" s="117" t="s">
        <v>864</v>
      </c>
      <c r="Y34" s="155" t="s">
        <v>2166</v>
      </c>
      <c r="Z34" s="155" t="s">
        <v>2166</v>
      </c>
      <c r="AA34" s="253" t="s">
        <v>894</v>
      </c>
      <c r="AB34" s="155" t="s">
        <v>715</v>
      </c>
      <c r="AC34" s="155" t="s">
        <v>1653</v>
      </c>
      <c r="AD34" s="155" t="s">
        <v>1371</v>
      </c>
      <c r="AE34" s="155" t="s">
        <v>2166</v>
      </c>
      <c r="AF34" s="155" t="s">
        <v>1330</v>
      </c>
      <c r="AG34" s="155" t="s">
        <v>716</v>
      </c>
      <c r="AH34" s="155" t="s">
        <v>769</v>
      </c>
      <c r="AI34" s="12" t="s">
        <v>1371</v>
      </c>
    </row>
    <row r="35" spans="1:35" ht="15" customHeight="1">
      <c r="A35" s="715"/>
      <c r="B35" s="301">
        <v>33</v>
      </c>
      <c r="C35" s="376" t="s">
        <v>696</v>
      </c>
      <c r="D35" s="155" t="s">
        <v>2166</v>
      </c>
      <c r="E35" s="155" t="s">
        <v>2166</v>
      </c>
      <c r="F35" s="254" t="s">
        <v>864</v>
      </c>
      <c r="G35" s="155" t="s">
        <v>2263</v>
      </c>
      <c r="H35" s="155" t="s">
        <v>2263</v>
      </c>
      <c r="I35" s="117" t="s">
        <v>1629</v>
      </c>
      <c r="J35" s="155" t="s">
        <v>710</v>
      </c>
      <c r="K35" s="155" t="s">
        <v>765</v>
      </c>
      <c r="L35" s="155" t="s">
        <v>766</v>
      </c>
      <c r="M35" s="155" t="s">
        <v>2166</v>
      </c>
      <c r="N35" s="155" t="s">
        <v>2166</v>
      </c>
      <c r="O35" s="155" t="s">
        <v>903</v>
      </c>
      <c r="P35" s="155" t="s">
        <v>13</v>
      </c>
      <c r="Q35" s="155" t="s">
        <v>13</v>
      </c>
      <c r="R35" s="155" t="s">
        <v>767</v>
      </c>
      <c r="S35" s="155" t="s">
        <v>2227</v>
      </c>
      <c r="T35" s="155" t="s">
        <v>2595</v>
      </c>
      <c r="U35" s="117" t="s">
        <v>1539</v>
      </c>
      <c r="V35" s="155" t="s">
        <v>759</v>
      </c>
      <c r="W35" s="155" t="s">
        <v>759</v>
      </c>
      <c r="X35" s="117" t="s">
        <v>864</v>
      </c>
      <c r="Y35" s="155" t="s">
        <v>2166</v>
      </c>
      <c r="Z35" s="155" t="s">
        <v>2166</v>
      </c>
      <c r="AA35" s="117" t="s">
        <v>864</v>
      </c>
      <c r="AB35" s="155" t="s">
        <v>715</v>
      </c>
      <c r="AC35" s="155" t="s">
        <v>1653</v>
      </c>
      <c r="AD35" s="155" t="s">
        <v>1371</v>
      </c>
      <c r="AE35" s="155" t="s">
        <v>2166</v>
      </c>
      <c r="AF35" s="155" t="s">
        <v>1330</v>
      </c>
      <c r="AG35" s="155" t="s">
        <v>716</v>
      </c>
      <c r="AH35" s="155" t="s">
        <v>769</v>
      </c>
      <c r="AI35" s="12" t="s">
        <v>1371</v>
      </c>
    </row>
    <row r="36" spans="1:35" ht="15" customHeight="1">
      <c r="A36" s="715"/>
      <c r="B36" s="301">
        <v>34</v>
      </c>
      <c r="C36" s="376" t="s">
        <v>697</v>
      </c>
      <c r="D36" s="155" t="s">
        <v>2166</v>
      </c>
      <c r="E36" s="155" t="s">
        <v>2166</v>
      </c>
      <c r="F36" s="254" t="s">
        <v>864</v>
      </c>
      <c r="G36" s="155" t="s">
        <v>2263</v>
      </c>
      <c r="H36" s="155" t="s">
        <v>2263</v>
      </c>
      <c r="I36" s="117" t="s">
        <v>1630</v>
      </c>
      <c r="J36" s="155" t="s">
        <v>710</v>
      </c>
      <c r="K36" s="155" t="s">
        <v>765</v>
      </c>
      <c r="L36" s="117" t="s">
        <v>864</v>
      </c>
      <c r="M36" s="155" t="s">
        <v>2253</v>
      </c>
      <c r="N36" s="155" t="s">
        <v>2253</v>
      </c>
      <c r="O36" s="155" t="s">
        <v>903</v>
      </c>
      <c r="P36" s="117" t="s">
        <v>864</v>
      </c>
      <c r="Q36" s="117" t="s">
        <v>864</v>
      </c>
      <c r="R36" s="155" t="s">
        <v>767</v>
      </c>
      <c r="S36" s="155" t="s">
        <v>2222</v>
      </c>
      <c r="T36" s="155" t="s">
        <v>2222</v>
      </c>
      <c r="U36" s="117" t="s">
        <v>1540</v>
      </c>
      <c r="V36" s="155" t="s">
        <v>759</v>
      </c>
      <c r="W36" s="155" t="s">
        <v>759</v>
      </c>
      <c r="X36" s="117" t="s">
        <v>864</v>
      </c>
      <c r="Y36" s="155" t="s">
        <v>2166</v>
      </c>
      <c r="Z36" s="155" t="s">
        <v>2166</v>
      </c>
      <c r="AA36" s="117" t="s">
        <v>864</v>
      </c>
      <c r="AB36" s="155" t="s">
        <v>715</v>
      </c>
      <c r="AC36" s="155" t="s">
        <v>1653</v>
      </c>
      <c r="AD36" s="155" t="s">
        <v>1371</v>
      </c>
      <c r="AE36" s="155" t="s">
        <v>2166</v>
      </c>
      <c r="AF36" s="155" t="s">
        <v>1330</v>
      </c>
      <c r="AG36" s="155" t="s">
        <v>716</v>
      </c>
      <c r="AH36" s="155" t="s">
        <v>770</v>
      </c>
      <c r="AI36" s="12" t="s">
        <v>1371</v>
      </c>
    </row>
    <row r="37" spans="1:35" ht="15" customHeight="1">
      <c r="A37" s="715"/>
      <c r="B37" s="301">
        <v>35</v>
      </c>
      <c r="C37" s="376" t="s">
        <v>698</v>
      </c>
      <c r="D37" s="155" t="s">
        <v>2166</v>
      </c>
      <c r="E37" s="155" t="s">
        <v>2166</v>
      </c>
      <c r="F37" s="254" t="s">
        <v>864</v>
      </c>
      <c r="G37" s="155" t="s">
        <v>2263</v>
      </c>
      <c r="H37" s="155" t="s">
        <v>2263</v>
      </c>
      <c r="I37" s="117" t="s">
        <v>1631</v>
      </c>
      <c r="J37" s="155" t="s">
        <v>710</v>
      </c>
      <c r="K37" s="155" t="s">
        <v>765</v>
      </c>
      <c r="L37" s="117" t="s">
        <v>864</v>
      </c>
      <c r="M37" s="155" t="s">
        <v>2166</v>
      </c>
      <c r="N37" s="155" t="s">
        <v>2253</v>
      </c>
      <c r="O37" s="155" t="s">
        <v>903</v>
      </c>
      <c r="P37" s="155" t="s">
        <v>13</v>
      </c>
      <c r="Q37" s="155" t="s">
        <v>13</v>
      </c>
      <c r="R37" s="155" t="s">
        <v>767</v>
      </c>
      <c r="S37" s="155" t="s">
        <v>2222</v>
      </c>
      <c r="T37" s="155" t="s">
        <v>2222</v>
      </c>
      <c r="U37" s="117" t="s">
        <v>720</v>
      </c>
      <c r="V37" s="155" t="s">
        <v>759</v>
      </c>
      <c r="W37" s="155" t="s">
        <v>759</v>
      </c>
      <c r="X37" s="117" t="s">
        <v>864</v>
      </c>
      <c r="Y37" s="155" t="s">
        <v>484</v>
      </c>
      <c r="Z37" s="155" t="s">
        <v>484</v>
      </c>
      <c r="AA37" s="155" t="s">
        <v>894</v>
      </c>
      <c r="AB37" s="155" t="s">
        <v>715</v>
      </c>
      <c r="AC37" s="155" t="s">
        <v>1653</v>
      </c>
      <c r="AD37" s="155" t="s">
        <v>1371</v>
      </c>
      <c r="AE37" s="155" t="s">
        <v>2166</v>
      </c>
      <c r="AF37" s="155" t="s">
        <v>1330</v>
      </c>
      <c r="AG37" s="155" t="s">
        <v>716</v>
      </c>
      <c r="AH37" s="155" t="s">
        <v>770</v>
      </c>
      <c r="AI37" s="12" t="s">
        <v>1371</v>
      </c>
    </row>
    <row r="38" spans="1:35" ht="15" customHeight="1">
      <c r="A38" s="715"/>
      <c r="B38" s="301">
        <v>36</v>
      </c>
      <c r="C38" s="376" t="s">
        <v>699</v>
      </c>
      <c r="D38" s="155" t="s">
        <v>2166</v>
      </c>
      <c r="E38" s="155" t="s">
        <v>2166</v>
      </c>
      <c r="F38" s="254" t="s">
        <v>864</v>
      </c>
      <c r="G38" s="155" t="s">
        <v>2265</v>
      </c>
      <c r="H38" s="155" t="s">
        <v>2583</v>
      </c>
      <c r="I38" s="117" t="s">
        <v>1632</v>
      </c>
      <c r="J38" s="155" t="s">
        <v>710</v>
      </c>
      <c r="K38" s="155" t="s">
        <v>765</v>
      </c>
      <c r="L38" s="117" t="s">
        <v>864</v>
      </c>
      <c r="M38" s="117"/>
      <c r="N38" s="155" t="s">
        <v>2166</v>
      </c>
      <c r="O38" s="117" t="s">
        <v>864</v>
      </c>
      <c r="P38" s="117" t="s">
        <v>864</v>
      </c>
      <c r="Q38" s="117" t="s">
        <v>864</v>
      </c>
      <c r="R38" s="155" t="s">
        <v>771</v>
      </c>
      <c r="S38" s="155" t="s">
        <v>2222</v>
      </c>
      <c r="T38" s="155" t="s">
        <v>2222</v>
      </c>
      <c r="U38" s="117" t="s">
        <v>1514</v>
      </c>
      <c r="V38" s="155" t="s">
        <v>759</v>
      </c>
      <c r="W38" s="155" t="s">
        <v>759</v>
      </c>
      <c r="X38" s="117" t="s">
        <v>864</v>
      </c>
      <c r="Y38" s="155" t="s">
        <v>2166</v>
      </c>
      <c r="Z38" s="155" t="s">
        <v>2166</v>
      </c>
      <c r="AA38" s="117" t="s">
        <v>864</v>
      </c>
      <c r="AB38" s="155" t="s">
        <v>715</v>
      </c>
      <c r="AC38" s="155" t="s">
        <v>1653</v>
      </c>
      <c r="AD38" s="155" t="s">
        <v>1371</v>
      </c>
      <c r="AE38" s="155" t="s">
        <v>2166</v>
      </c>
      <c r="AF38" s="117" t="s">
        <v>864</v>
      </c>
      <c r="AG38" s="155" t="s">
        <v>716</v>
      </c>
      <c r="AH38" s="117" t="s">
        <v>864</v>
      </c>
      <c r="AI38" s="12" t="s">
        <v>1371</v>
      </c>
    </row>
    <row r="39" spans="1:35" ht="15" customHeight="1">
      <c r="A39" s="715"/>
      <c r="B39" s="301">
        <v>37</v>
      </c>
      <c r="C39" s="376" t="s">
        <v>700</v>
      </c>
      <c r="D39" s="155" t="s">
        <v>2166</v>
      </c>
      <c r="E39" s="155" t="s">
        <v>2166</v>
      </c>
      <c r="F39" s="254" t="s">
        <v>864</v>
      </c>
      <c r="G39" s="155" t="s">
        <v>2263</v>
      </c>
      <c r="H39" s="155" t="s">
        <v>2263</v>
      </c>
      <c r="I39" s="117" t="s">
        <v>1633</v>
      </c>
      <c r="J39" s="155" t="s">
        <v>732</v>
      </c>
      <c r="K39" s="155" t="s">
        <v>724</v>
      </c>
      <c r="L39" s="117" t="s">
        <v>864</v>
      </c>
      <c r="M39" s="117"/>
      <c r="N39" s="155" t="s">
        <v>2166</v>
      </c>
      <c r="O39" s="117" t="s">
        <v>864</v>
      </c>
      <c r="P39" s="117" t="s">
        <v>864</v>
      </c>
      <c r="Q39" s="117" t="s">
        <v>864</v>
      </c>
      <c r="R39" s="155" t="s">
        <v>772</v>
      </c>
      <c r="S39" s="155" t="s">
        <v>2227</v>
      </c>
      <c r="T39" s="155" t="s">
        <v>2595</v>
      </c>
      <c r="U39" s="117" t="s">
        <v>720</v>
      </c>
      <c r="V39" s="155" t="s">
        <v>720</v>
      </c>
      <c r="W39" s="155" t="s">
        <v>720</v>
      </c>
      <c r="X39" s="117" t="s">
        <v>864</v>
      </c>
      <c r="Y39" s="155" t="s">
        <v>2166</v>
      </c>
      <c r="Z39" s="155" t="s">
        <v>2166</v>
      </c>
      <c r="AA39" s="117" t="s">
        <v>864</v>
      </c>
      <c r="AB39" s="155" t="s">
        <v>715</v>
      </c>
      <c r="AC39" s="155" t="s">
        <v>1653</v>
      </c>
      <c r="AD39" s="155" t="s">
        <v>1371</v>
      </c>
      <c r="AE39" s="155" t="s">
        <v>2166</v>
      </c>
      <c r="AF39" s="117" t="s">
        <v>864</v>
      </c>
      <c r="AG39" s="155" t="s">
        <v>716</v>
      </c>
      <c r="AH39" s="117" t="s">
        <v>864</v>
      </c>
      <c r="AI39" s="12" t="s">
        <v>1371</v>
      </c>
    </row>
    <row r="40" spans="1:35" ht="15" customHeight="1">
      <c r="A40" s="715"/>
      <c r="B40" s="301">
        <v>38</v>
      </c>
      <c r="C40" s="376" t="s">
        <v>701</v>
      </c>
      <c r="D40" s="155" t="s">
        <v>2166</v>
      </c>
      <c r="E40" s="155" t="s">
        <v>2166</v>
      </c>
      <c r="F40" s="254" t="s">
        <v>864</v>
      </c>
      <c r="G40" s="155" t="s">
        <v>2263</v>
      </c>
      <c r="H40" s="155" t="s">
        <v>2263</v>
      </c>
      <c r="I40" s="117" t="s">
        <v>1634</v>
      </c>
      <c r="J40" s="155" t="s">
        <v>724</v>
      </c>
      <c r="K40" s="117" t="s">
        <v>864</v>
      </c>
      <c r="L40" s="117" t="s">
        <v>864</v>
      </c>
      <c r="M40" s="117"/>
      <c r="N40" s="155" t="s">
        <v>2166</v>
      </c>
      <c r="O40" s="117" t="s">
        <v>864</v>
      </c>
      <c r="P40" s="117" t="s">
        <v>864</v>
      </c>
      <c r="Q40" s="155" t="s">
        <v>773</v>
      </c>
      <c r="R40" s="155" t="s">
        <v>720</v>
      </c>
      <c r="S40" s="155" t="s">
        <v>2222</v>
      </c>
      <c r="T40" s="155" t="s">
        <v>2222</v>
      </c>
      <c r="U40" s="117" t="s">
        <v>720</v>
      </c>
      <c r="V40" s="155" t="s">
        <v>720</v>
      </c>
      <c r="W40" s="117" t="s">
        <v>864</v>
      </c>
      <c r="X40" s="155" t="s">
        <v>715</v>
      </c>
      <c r="Y40" s="155" t="s">
        <v>2166</v>
      </c>
      <c r="Z40" s="155" t="s">
        <v>2166</v>
      </c>
      <c r="AA40" s="117" t="s">
        <v>864</v>
      </c>
      <c r="AB40" s="155" t="s">
        <v>1653</v>
      </c>
      <c r="AC40" s="155" t="s">
        <v>716</v>
      </c>
      <c r="AD40" s="155" t="s">
        <v>1371</v>
      </c>
      <c r="AE40" s="155" t="s">
        <v>2166</v>
      </c>
      <c r="AF40" s="117" t="s">
        <v>864</v>
      </c>
      <c r="AG40" s="155" t="s">
        <v>864</v>
      </c>
      <c r="AH40" s="117" t="s">
        <v>864</v>
      </c>
      <c r="AI40" s="134" t="s">
        <v>1371</v>
      </c>
    </row>
    <row r="41" spans="1:35" ht="15" customHeight="1">
      <c r="A41" s="715"/>
      <c r="B41" s="62">
        <v>39</v>
      </c>
      <c r="C41" s="376" t="s">
        <v>702</v>
      </c>
      <c r="D41" s="155" t="s">
        <v>2166</v>
      </c>
      <c r="E41" s="155" t="s">
        <v>2166</v>
      </c>
      <c r="F41" s="254" t="s">
        <v>864</v>
      </c>
      <c r="G41" s="155" t="s">
        <v>2266</v>
      </c>
      <c r="H41" s="155" t="s">
        <v>2584</v>
      </c>
      <c r="I41" s="117" t="s">
        <v>864</v>
      </c>
      <c r="J41" s="155" t="s">
        <v>724</v>
      </c>
      <c r="K41" s="117" t="s">
        <v>864</v>
      </c>
      <c r="L41" s="117" t="s">
        <v>864</v>
      </c>
      <c r="M41" s="117"/>
      <c r="N41" s="155" t="s">
        <v>2166</v>
      </c>
      <c r="O41" s="117" t="s">
        <v>864</v>
      </c>
      <c r="P41" s="117" t="s">
        <v>864</v>
      </c>
      <c r="Q41" s="155" t="s">
        <v>774</v>
      </c>
      <c r="R41" s="155" t="s">
        <v>720</v>
      </c>
      <c r="S41" s="155" t="s">
        <v>2222</v>
      </c>
      <c r="T41" s="155" t="s">
        <v>2222</v>
      </c>
      <c r="U41" s="117" t="s">
        <v>720</v>
      </c>
      <c r="V41" s="155" t="s">
        <v>720</v>
      </c>
      <c r="W41" s="117" t="s">
        <v>864</v>
      </c>
      <c r="X41" s="155" t="s">
        <v>715</v>
      </c>
      <c r="Y41" s="155" t="s">
        <v>2166</v>
      </c>
      <c r="Z41" s="155" t="s">
        <v>2166</v>
      </c>
      <c r="AA41" s="117" t="s">
        <v>864</v>
      </c>
      <c r="AB41" s="155" t="s">
        <v>1653</v>
      </c>
      <c r="AC41" s="155" t="s">
        <v>716</v>
      </c>
      <c r="AD41" s="155" t="s">
        <v>1371</v>
      </c>
      <c r="AE41" s="155" t="s">
        <v>2166</v>
      </c>
      <c r="AF41" s="117" t="s">
        <v>864</v>
      </c>
      <c r="AG41" s="155" t="s">
        <v>864</v>
      </c>
      <c r="AH41" s="117" t="s">
        <v>864</v>
      </c>
      <c r="AI41" s="134" t="s">
        <v>1371</v>
      </c>
    </row>
    <row r="42" spans="1:35" ht="15" customHeight="1">
      <c r="A42" s="715"/>
      <c r="B42" s="906" t="s">
        <v>1835</v>
      </c>
      <c r="C42" s="906"/>
      <c r="D42" s="155" t="s">
        <v>2166</v>
      </c>
      <c r="E42" s="155" t="s">
        <v>2166</v>
      </c>
      <c r="F42" s="362" t="s">
        <v>864</v>
      </c>
      <c r="G42" s="155" t="s">
        <v>2166</v>
      </c>
      <c r="H42" s="155" t="s">
        <v>2166</v>
      </c>
      <c r="I42" s="362" t="s">
        <v>864</v>
      </c>
      <c r="J42" s="88" t="s">
        <v>1654</v>
      </c>
      <c r="K42" s="88" t="s">
        <v>1654</v>
      </c>
      <c r="L42" s="88" t="s">
        <v>1654</v>
      </c>
      <c r="M42" s="88"/>
      <c r="N42" s="155" t="s">
        <v>2166</v>
      </c>
      <c r="O42" s="88" t="s">
        <v>864</v>
      </c>
      <c r="P42" s="88" t="s">
        <v>1654</v>
      </c>
      <c r="Q42" s="88" t="s">
        <v>1654</v>
      </c>
      <c r="R42" s="88" t="s">
        <v>1654</v>
      </c>
      <c r="S42" s="155" t="s">
        <v>2166</v>
      </c>
      <c r="T42" s="155" t="s">
        <v>2166</v>
      </c>
      <c r="U42" s="88" t="s">
        <v>864</v>
      </c>
      <c r="V42" s="88" t="s">
        <v>1654</v>
      </c>
      <c r="W42" s="88" t="s">
        <v>1654</v>
      </c>
      <c r="X42" s="88" t="s">
        <v>1654</v>
      </c>
      <c r="Y42" s="155" t="s">
        <v>2166</v>
      </c>
      <c r="Z42" s="155" t="s">
        <v>2166</v>
      </c>
      <c r="AA42" s="88" t="s">
        <v>1838</v>
      </c>
      <c r="AB42" s="88" t="s">
        <v>1654</v>
      </c>
      <c r="AC42" s="88" t="s">
        <v>1654</v>
      </c>
      <c r="AD42" s="155" t="s">
        <v>1371</v>
      </c>
      <c r="AE42" s="155" t="s">
        <v>2166</v>
      </c>
      <c r="AF42" s="88" t="s">
        <v>864</v>
      </c>
      <c r="AG42" s="88" t="s">
        <v>1654</v>
      </c>
      <c r="AH42" s="88" t="s">
        <v>1654</v>
      </c>
      <c r="AI42" s="325" t="s">
        <v>1371</v>
      </c>
    </row>
    <row r="43" spans="1:35" ht="15" customHeight="1">
      <c r="A43" s="715"/>
      <c r="B43" s="286" t="s">
        <v>1787</v>
      </c>
      <c r="C43" s="409" t="s">
        <v>1753</v>
      </c>
      <c r="D43" s="155" t="s">
        <v>2166</v>
      </c>
      <c r="E43" s="155" t="s">
        <v>2166</v>
      </c>
      <c r="F43" s="362" t="s">
        <v>864</v>
      </c>
      <c r="G43" s="155" t="s">
        <v>2166</v>
      </c>
      <c r="H43" s="155" t="s">
        <v>2166</v>
      </c>
      <c r="I43" s="88" t="s">
        <v>1848</v>
      </c>
      <c r="J43" s="88" t="s">
        <v>1654</v>
      </c>
      <c r="K43" s="88" t="s">
        <v>1654</v>
      </c>
      <c r="L43" s="88" t="s">
        <v>1654</v>
      </c>
      <c r="M43" s="88"/>
      <c r="N43" s="155" t="s">
        <v>2166</v>
      </c>
      <c r="O43" s="88" t="s">
        <v>864</v>
      </c>
      <c r="P43" s="88" t="s">
        <v>1654</v>
      </c>
      <c r="Q43" s="88" t="s">
        <v>1654</v>
      </c>
      <c r="R43" s="88" t="s">
        <v>1654</v>
      </c>
      <c r="S43" s="155" t="s">
        <v>2166</v>
      </c>
      <c r="T43" s="155" t="s">
        <v>2166</v>
      </c>
      <c r="U43" s="88" t="s">
        <v>864</v>
      </c>
      <c r="V43" s="88" t="s">
        <v>1654</v>
      </c>
      <c r="W43" s="88" t="s">
        <v>1654</v>
      </c>
      <c r="X43" s="88" t="s">
        <v>1654</v>
      </c>
      <c r="Y43" s="155" t="s">
        <v>2166</v>
      </c>
      <c r="Z43" s="155" t="s">
        <v>2166</v>
      </c>
      <c r="AA43" s="88" t="s">
        <v>1839</v>
      </c>
      <c r="AB43" s="88" t="s">
        <v>1654</v>
      </c>
      <c r="AC43" s="88" t="s">
        <v>1654</v>
      </c>
      <c r="AD43" s="155" t="s">
        <v>1371</v>
      </c>
      <c r="AE43" s="155" t="s">
        <v>2166</v>
      </c>
      <c r="AF43" s="88" t="s">
        <v>864</v>
      </c>
      <c r="AG43" s="88" t="s">
        <v>1654</v>
      </c>
      <c r="AH43" s="88" t="s">
        <v>1654</v>
      </c>
      <c r="AI43" s="134" t="s">
        <v>1371</v>
      </c>
    </row>
    <row r="44" spans="1:35" ht="15" customHeight="1">
      <c r="A44" s="715"/>
      <c r="B44" s="907" t="s">
        <v>1836</v>
      </c>
      <c r="C44" s="908"/>
      <c r="D44" s="155" t="s">
        <v>2166</v>
      </c>
      <c r="E44" s="155" t="s">
        <v>2166</v>
      </c>
      <c r="F44" s="362" t="s">
        <v>864</v>
      </c>
      <c r="G44" s="155" t="s">
        <v>2166</v>
      </c>
      <c r="H44" s="155" t="s">
        <v>2166</v>
      </c>
      <c r="I44" s="362" t="s">
        <v>864</v>
      </c>
      <c r="J44" s="88" t="s">
        <v>1654</v>
      </c>
      <c r="K44" s="88" t="s">
        <v>1654</v>
      </c>
      <c r="L44" s="88" t="s">
        <v>1654</v>
      </c>
      <c r="M44" s="88"/>
      <c r="N44" s="155" t="s">
        <v>2166</v>
      </c>
      <c r="O44" s="88" t="s">
        <v>864</v>
      </c>
      <c r="P44" s="88" t="s">
        <v>1654</v>
      </c>
      <c r="Q44" s="88" t="s">
        <v>1654</v>
      </c>
      <c r="R44" s="88" t="s">
        <v>1654</v>
      </c>
      <c r="S44" s="155" t="s">
        <v>2166</v>
      </c>
      <c r="T44" s="155" t="s">
        <v>2166</v>
      </c>
      <c r="U44" s="88" t="s">
        <v>864</v>
      </c>
      <c r="V44" s="88" t="s">
        <v>1654</v>
      </c>
      <c r="W44" s="88" t="s">
        <v>1654</v>
      </c>
      <c r="X44" s="88" t="s">
        <v>1654</v>
      </c>
      <c r="Y44" s="155" t="s">
        <v>2166</v>
      </c>
      <c r="Z44" s="155" t="s">
        <v>2166</v>
      </c>
      <c r="AA44" s="88" t="s">
        <v>1840</v>
      </c>
      <c r="AB44" s="88" t="s">
        <v>1654</v>
      </c>
      <c r="AC44" s="88" t="s">
        <v>1654</v>
      </c>
      <c r="AD44" s="155" t="s">
        <v>1371</v>
      </c>
      <c r="AE44" s="155" t="s">
        <v>2166</v>
      </c>
      <c r="AF44" s="88" t="s">
        <v>864</v>
      </c>
      <c r="AG44" s="88" t="s">
        <v>1654</v>
      </c>
      <c r="AH44" s="88" t="s">
        <v>1654</v>
      </c>
      <c r="AI44" s="325" t="s">
        <v>1371</v>
      </c>
    </row>
    <row r="45" spans="1:35" ht="15" customHeight="1">
      <c r="A45" s="715"/>
      <c r="B45" s="83">
        <v>41</v>
      </c>
      <c r="C45" s="408" t="s">
        <v>1754</v>
      </c>
      <c r="D45" s="155" t="s">
        <v>2166</v>
      </c>
      <c r="E45" s="155" t="s">
        <v>2166</v>
      </c>
      <c r="F45" s="362" t="s">
        <v>864</v>
      </c>
      <c r="G45" s="155" t="s">
        <v>2166</v>
      </c>
      <c r="H45" s="155" t="s">
        <v>2166</v>
      </c>
      <c r="I45" s="88" t="s">
        <v>1849</v>
      </c>
      <c r="J45" s="88" t="s">
        <v>1654</v>
      </c>
      <c r="K45" s="88" t="s">
        <v>1654</v>
      </c>
      <c r="L45" s="88" t="s">
        <v>1654</v>
      </c>
      <c r="M45" s="88"/>
      <c r="N45" s="155" t="s">
        <v>2166</v>
      </c>
      <c r="O45" s="88" t="s">
        <v>864</v>
      </c>
      <c r="P45" s="88" t="s">
        <v>1654</v>
      </c>
      <c r="Q45" s="88" t="s">
        <v>1654</v>
      </c>
      <c r="R45" s="88" t="s">
        <v>1654</v>
      </c>
      <c r="S45" s="155" t="s">
        <v>2166</v>
      </c>
      <c r="T45" s="155" t="s">
        <v>2166</v>
      </c>
      <c r="U45" s="88" t="s">
        <v>864</v>
      </c>
      <c r="V45" s="88" t="s">
        <v>1654</v>
      </c>
      <c r="W45" s="88" t="s">
        <v>1654</v>
      </c>
      <c r="X45" s="88" t="s">
        <v>1654</v>
      </c>
      <c r="Y45" s="155" t="s">
        <v>2166</v>
      </c>
      <c r="Z45" s="155" t="s">
        <v>2166</v>
      </c>
      <c r="AA45" s="88" t="s">
        <v>1841</v>
      </c>
      <c r="AB45" s="88" t="s">
        <v>1654</v>
      </c>
      <c r="AC45" s="88" t="s">
        <v>1654</v>
      </c>
      <c r="AD45" s="155" t="s">
        <v>1371</v>
      </c>
      <c r="AE45" s="155" t="s">
        <v>2166</v>
      </c>
      <c r="AF45" s="88" t="s">
        <v>864</v>
      </c>
      <c r="AG45" s="88" t="s">
        <v>1654</v>
      </c>
      <c r="AH45" s="88" t="s">
        <v>1654</v>
      </c>
      <c r="AI45" s="134" t="s">
        <v>1371</v>
      </c>
    </row>
    <row r="46" spans="1:35" ht="15" customHeight="1">
      <c r="A46" s="715"/>
      <c r="B46" s="83">
        <v>42</v>
      </c>
      <c r="C46" s="372" t="s">
        <v>1755</v>
      </c>
      <c r="D46" s="155" t="s">
        <v>2166</v>
      </c>
      <c r="E46" s="155" t="s">
        <v>2166</v>
      </c>
      <c r="F46" s="362" t="s">
        <v>864</v>
      </c>
      <c r="G46" s="155" t="s">
        <v>2166</v>
      </c>
      <c r="H46" s="155" t="s">
        <v>2166</v>
      </c>
      <c r="I46" s="88" t="s">
        <v>1850</v>
      </c>
      <c r="J46" s="88" t="s">
        <v>1654</v>
      </c>
      <c r="K46" s="88" t="s">
        <v>1654</v>
      </c>
      <c r="L46" s="88" t="s">
        <v>1654</v>
      </c>
      <c r="M46" s="88"/>
      <c r="N46" s="155" t="s">
        <v>2166</v>
      </c>
      <c r="O46" s="88" t="s">
        <v>864</v>
      </c>
      <c r="P46" s="88" t="s">
        <v>1654</v>
      </c>
      <c r="Q46" s="88" t="s">
        <v>1654</v>
      </c>
      <c r="R46" s="88" t="s">
        <v>1654</v>
      </c>
      <c r="S46" s="155" t="s">
        <v>2166</v>
      </c>
      <c r="T46" s="155" t="s">
        <v>2166</v>
      </c>
      <c r="U46" s="88" t="s">
        <v>864</v>
      </c>
      <c r="V46" s="88" t="s">
        <v>1654</v>
      </c>
      <c r="W46" s="88" t="s">
        <v>1654</v>
      </c>
      <c r="X46" s="88" t="s">
        <v>1654</v>
      </c>
      <c r="Y46" s="155" t="s">
        <v>2166</v>
      </c>
      <c r="Z46" s="155" t="s">
        <v>2166</v>
      </c>
      <c r="AA46" s="88" t="s">
        <v>864</v>
      </c>
      <c r="AB46" s="88" t="s">
        <v>1654</v>
      </c>
      <c r="AC46" s="88" t="s">
        <v>1654</v>
      </c>
      <c r="AD46" s="155" t="s">
        <v>1371</v>
      </c>
      <c r="AE46" s="155" t="s">
        <v>2166</v>
      </c>
      <c r="AF46" s="88" t="s">
        <v>864</v>
      </c>
      <c r="AG46" s="88" t="s">
        <v>1654</v>
      </c>
      <c r="AH46" s="88" t="s">
        <v>1654</v>
      </c>
      <c r="AI46" s="134" t="s">
        <v>1371</v>
      </c>
    </row>
    <row r="47" spans="1:35" ht="15" customHeight="1">
      <c r="A47" s="715"/>
      <c r="B47" s="83">
        <v>43</v>
      </c>
      <c r="C47" s="410" t="s">
        <v>1756</v>
      </c>
      <c r="D47" s="155" t="s">
        <v>2166</v>
      </c>
      <c r="E47" s="155" t="s">
        <v>2166</v>
      </c>
      <c r="F47" s="362" t="s">
        <v>864</v>
      </c>
      <c r="G47" s="155" t="s">
        <v>2166</v>
      </c>
      <c r="H47" s="155" t="s">
        <v>2166</v>
      </c>
      <c r="I47" s="88" t="s">
        <v>1851</v>
      </c>
      <c r="J47" s="88" t="s">
        <v>1654</v>
      </c>
      <c r="K47" s="88" t="s">
        <v>1654</v>
      </c>
      <c r="L47" s="88" t="s">
        <v>1654</v>
      </c>
      <c r="M47" s="88"/>
      <c r="N47" s="155" t="s">
        <v>2166</v>
      </c>
      <c r="O47" s="88" t="s">
        <v>1847</v>
      </c>
      <c r="P47" s="88" t="s">
        <v>1654</v>
      </c>
      <c r="Q47" s="88" t="s">
        <v>1654</v>
      </c>
      <c r="R47" s="88" t="s">
        <v>1654</v>
      </c>
      <c r="S47" s="155" t="s">
        <v>2166</v>
      </c>
      <c r="T47" s="155" t="s">
        <v>2166</v>
      </c>
      <c r="U47" s="88" t="s">
        <v>864</v>
      </c>
      <c r="V47" s="88" t="s">
        <v>1654</v>
      </c>
      <c r="W47" s="88" t="s">
        <v>1654</v>
      </c>
      <c r="X47" s="88" t="s">
        <v>1654</v>
      </c>
      <c r="Y47" s="155" t="s">
        <v>2166</v>
      </c>
      <c r="Z47" s="155" t="s">
        <v>2166</v>
      </c>
      <c r="AA47" s="88" t="s">
        <v>864</v>
      </c>
      <c r="AB47" s="88" t="s">
        <v>1654</v>
      </c>
      <c r="AC47" s="88" t="s">
        <v>1654</v>
      </c>
      <c r="AD47" s="155" t="s">
        <v>1371</v>
      </c>
      <c r="AE47" s="155" t="s">
        <v>2166</v>
      </c>
      <c r="AF47" s="88" t="s">
        <v>864</v>
      </c>
      <c r="AG47" s="88" t="s">
        <v>1654</v>
      </c>
      <c r="AH47" s="88" t="s">
        <v>1654</v>
      </c>
      <c r="AI47" s="134" t="s">
        <v>1371</v>
      </c>
    </row>
    <row r="48" spans="1:35" ht="15" customHeight="1">
      <c r="A48" s="715"/>
      <c r="B48" s="906" t="s">
        <v>1837</v>
      </c>
      <c r="C48" s="906"/>
      <c r="D48" s="155" t="s">
        <v>2166</v>
      </c>
      <c r="E48" s="155" t="s">
        <v>2166</v>
      </c>
      <c r="F48" s="362" t="s">
        <v>864</v>
      </c>
      <c r="G48" s="155" t="s">
        <v>2166</v>
      </c>
      <c r="H48" s="155" t="s">
        <v>2166</v>
      </c>
      <c r="I48" s="362" t="s">
        <v>864</v>
      </c>
      <c r="J48" s="88" t="s">
        <v>1654</v>
      </c>
      <c r="K48" s="88" t="s">
        <v>1654</v>
      </c>
      <c r="L48" s="88" t="s">
        <v>1654</v>
      </c>
      <c r="M48" s="88"/>
      <c r="N48" s="155" t="s">
        <v>2166</v>
      </c>
      <c r="O48" s="88" t="s">
        <v>864</v>
      </c>
      <c r="P48" s="88" t="s">
        <v>1654</v>
      </c>
      <c r="Q48" s="88" t="s">
        <v>1654</v>
      </c>
      <c r="R48" s="88" t="s">
        <v>1654</v>
      </c>
      <c r="S48" s="155" t="s">
        <v>2166</v>
      </c>
      <c r="T48" s="155" t="s">
        <v>2166</v>
      </c>
      <c r="U48" s="88" t="s">
        <v>864</v>
      </c>
      <c r="V48" s="88" t="s">
        <v>1654</v>
      </c>
      <c r="W48" s="88" t="s">
        <v>1654</v>
      </c>
      <c r="X48" s="88" t="s">
        <v>1654</v>
      </c>
      <c r="Y48" s="155" t="s">
        <v>2166</v>
      </c>
      <c r="Z48" s="155" t="s">
        <v>2166</v>
      </c>
      <c r="AA48" s="88" t="s">
        <v>1838</v>
      </c>
      <c r="AB48" s="88" t="s">
        <v>1654</v>
      </c>
      <c r="AC48" s="88" t="s">
        <v>1654</v>
      </c>
      <c r="AD48" s="155" t="s">
        <v>1371</v>
      </c>
      <c r="AE48" s="155" t="s">
        <v>2166</v>
      </c>
      <c r="AF48" s="88" t="s">
        <v>864</v>
      </c>
      <c r="AG48" s="88" t="s">
        <v>1654</v>
      </c>
      <c r="AH48" s="88" t="s">
        <v>1654</v>
      </c>
      <c r="AI48" s="325" t="s">
        <v>1371</v>
      </c>
    </row>
    <row r="49" spans="1:35" ht="15" customHeight="1">
      <c r="A49" s="715"/>
      <c r="B49" s="83">
        <v>44</v>
      </c>
      <c r="C49" s="408" t="s">
        <v>1640</v>
      </c>
      <c r="D49" s="155" t="s">
        <v>2166</v>
      </c>
      <c r="E49" s="155" t="s">
        <v>2166</v>
      </c>
      <c r="F49" s="362" t="s">
        <v>864</v>
      </c>
      <c r="G49" s="155" t="s">
        <v>2166</v>
      </c>
      <c r="H49" s="155" t="s">
        <v>2166</v>
      </c>
      <c r="I49" s="88" t="s">
        <v>864</v>
      </c>
      <c r="J49" s="88" t="s">
        <v>1654</v>
      </c>
      <c r="K49" s="88" t="s">
        <v>1654</v>
      </c>
      <c r="L49" s="88" t="s">
        <v>1654</v>
      </c>
      <c r="M49" s="88"/>
      <c r="N49" s="155" t="s">
        <v>2166</v>
      </c>
      <c r="O49" s="88" t="s">
        <v>864</v>
      </c>
      <c r="P49" s="88" t="s">
        <v>1654</v>
      </c>
      <c r="Q49" s="88" t="s">
        <v>1654</v>
      </c>
      <c r="R49" s="88" t="s">
        <v>1654</v>
      </c>
      <c r="S49" s="155" t="s">
        <v>2166</v>
      </c>
      <c r="T49" s="155" t="s">
        <v>2166</v>
      </c>
      <c r="U49" s="88" t="s">
        <v>1846</v>
      </c>
      <c r="V49" s="88" t="s">
        <v>1654</v>
      </c>
      <c r="W49" s="88" t="s">
        <v>1654</v>
      </c>
      <c r="X49" s="88" t="s">
        <v>1654</v>
      </c>
      <c r="Y49" s="155" t="s">
        <v>2166</v>
      </c>
      <c r="Z49" s="155" t="s">
        <v>2166</v>
      </c>
      <c r="AA49" s="88" t="s">
        <v>1842</v>
      </c>
      <c r="AB49" s="88" t="s">
        <v>1654</v>
      </c>
      <c r="AC49" s="88" t="s">
        <v>1654</v>
      </c>
      <c r="AD49" s="155" t="s">
        <v>1371</v>
      </c>
      <c r="AE49" s="155" t="s">
        <v>2166</v>
      </c>
      <c r="AF49" s="88" t="s">
        <v>1844</v>
      </c>
      <c r="AG49" s="88" t="s">
        <v>1654</v>
      </c>
      <c r="AH49" s="88" t="s">
        <v>1654</v>
      </c>
      <c r="AI49" s="134" t="s">
        <v>1371</v>
      </c>
    </row>
    <row r="50" spans="1:35" ht="15" customHeight="1">
      <c r="A50" s="715"/>
      <c r="B50" s="83">
        <v>45</v>
      </c>
      <c r="C50" s="372" t="s">
        <v>1911</v>
      </c>
      <c r="D50" s="155" t="s">
        <v>2166</v>
      </c>
      <c r="E50" s="155" t="s">
        <v>2166</v>
      </c>
      <c r="F50" s="362" t="s">
        <v>1853</v>
      </c>
      <c r="G50" s="155" t="s">
        <v>2166</v>
      </c>
      <c r="H50" s="155" t="s">
        <v>2166</v>
      </c>
      <c r="I50" s="88" t="s">
        <v>1913</v>
      </c>
      <c r="J50" s="88" t="s">
        <v>1654</v>
      </c>
      <c r="K50" s="88" t="s">
        <v>1654</v>
      </c>
      <c r="L50" s="88" t="s">
        <v>1654</v>
      </c>
      <c r="M50" s="88"/>
      <c r="N50" s="155" t="s">
        <v>2166</v>
      </c>
      <c r="O50" s="88" t="s">
        <v>1912</v>
      </c>
      <c r="P50" s="88" t="s">
        <v>1654</v>
      </c>
      <c r="Q50" s="88" t="s">
        <v>1654</v>
      </c>
      <c r="R50" s="88" t="s">
        <v>1654</v>
      </c>
      <c r="S50" s="155" t="s">
        <v>2166</v>
      </c>
      <c r="T50" s="155" t="s">
        <v>2166</v>
      </c>
      <c r="U50" s="88" t="s">
        <v>864</v>
      </c>
      <c r="V50" s="88" t="s">
        <v>1654</v>
      </c>
      <c r="W50" s="88" t="s">
        <v>1654</v>
      </c>
      <c r="X50" s="88" t="s">
        <v>1654</v>
      </c>
      <c r="Y50" s="155" t="s">
        <v>2166</v>
      </c>
      <c r="Z50" s="155" t="s">
        <v>2166</v>
      </c>
      <c r="AA50" s="88" t="s">
        <v>1843</v>
      </c>
      <c r="AB50" s="88" t="s">
        <v>1654</v>
      </c>
      <c r="AC50" s="88" t="s">
        <v>1654</v>
      </c>
      <c r="AD50" s="155" t="s">
        <v>1371</v>
      </c>
      <c r="AE50" s="155" t="s">
        <v>2166</v>
      </c>
      <c r="AF50" s="88" t="s">
        <v>1845</v>
      </c>
      <c r="AG50" s="88" t="s">
        <v>1654</v>
      </c>
      <c r="AH50" s="88" t="s">
        <v>1654</v>
      </c>
      <c r="AI50" s="12" t="s">
        <v>1371</v>
      </c>
    </row>
    <row r="51" spans="1:35" ht="15" customHeight="1">
      <c r="A51" s="715"/>
      <c r="B51" s="84">
        <v>46</v>
      </c>
      <c r="C51" s="372" t="s">
        <v>1914</v>
      </c>
      <c r="D51" s="155" t="s">
        <v>2166</v>
      </c>
      <c r="E51" s="155" t="s">
        <v>2166</v>
      </c>
      <c r="F51" s="362" t="s">
        <v>864</v>
      </c>
      <c r="G51" s="155" t="s">
        <v>2166</v>
      </c>
      <c r="H51" s="155" t="s">
        <v>2166</v>
      </c>
      <c r="I51" s="362" t="s">
        <v>864</v>
      </c>
      <c r="J51" s="88" t="s">
        <v>1654</v>
      </c>
      <c r="K51" s="88" t="s">
        <v>1654</v>
      </c>
      <c r="L51" s="88" t="s">
        <v>1654</v>
      </c>
      <c r="M51" s="88"/>
      <c r="N51" s="155" t="s">
        <v>2166</v>
      </c>
      <c r="O51" s="88" t="s">
        <v>1852</v>
      </c>
      <c r="P51" s="88" t="s">
        <v>1654</v>
      </c>
      <c r="Q51" s="88" t="s">
        <v>1654</v>
      </c>
      <c r="R51" s="88" t="s">
        <v>1654</v>
      </c>
      <c r="S51" s="155" t="s">
        <v>2166</v>
      </c>
      <c r="T51" s="155" t="s">
        <v>2166</v>
      </c>
      <c r="U51" s="88" t="s">
        <v>864</v>
      </c>
      <c r="V51" s="88" t="s">
        <v>1654</v>
      </c>
      <c r="W51" s="88" t="s">
        <v>1654</v>
      </c>
      <c r="X51" s="88" t="s">
        <v>1654</v>
      </c>
      <c r="Y51" s="155" t="s">
        <v>2166</v>
      </c>
      <c r="Z51" s="155" t="s">
        <v>2166</v>
      </c>
      <c r="AA51" s="88" t="s">
        <v>864</v>
      </c>
      <c r="AB51" s="88" t="s">
        <v>1654</v>
      </c>
      <c r="AC51" s="88" t="s">
        <v>1654</v>
      </c>
      <c r="AD51" s="155" t="s">
        <v>1371</v>
      </c>
      <c r="AE51" s="155" t="s">
        <v>2166</v>
      </c>
      <c r="AF51" s="88" t="s">
        <v>864</v>
      </c>
      <c r="AG51" s="88" t="s">
        <v>1654</v>
      </c>
      <c r="AH51" s="88" t="s">
        <v>1654</v>
      </c>
      <c r="AI51" s="12" t="s">
        <v>1371</v>
      </c>
    </row>
    <row r="52" spans="1:35" ht="15" customHeight="1">
      <c r="A52" s="715"/>
      <c r="B52" s="904" t="s">
        <v>1788</v>
      </c>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12"/>
    </row>
    <row r="53" spans="1:35" ht="15" customHeight="1">
      <c r="A53" s="715"/>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12"/>
    </row>
    <row r="54" spans="1:35" ht="15" customHeight="1">
      <c r="A54" s="715"/>
      <c r="B54" s="120"/>
      <c r="C54" s="126"/>
      <c r="D54" s="510"/>
      <c r="E54" s="641"/>
      <c r="F54" s="242"/>
      <c r="G54" s="486"/>
      <c r="H54" s="641"/>
      <c r="I54" s="242"/>
      <c r="J54" s="242"/>
      <c r="K54" s="242"/>
      <c r="L54" s="242"/>
      <c r="M54" s="641"/>
      <c r="N54" s="486"/>
      <c r="O54" s="242"/>
      <c r="P54" s="120"/>
      <c r="Q54" s="120"/>
      <c r="R54" s="120"/>
      <c r="S54" s="486"/>
      <c r="T54" s="641"/>
      <c r="U54" s="156"/>
      <c r="V54" s="120"/>
      <c r="W54" s="120"/>
      <c r="X54" s="120"/>
      <c r="Y54" s="486"/>
      <c r="Z54" s="641"/>
      <c r="AA54" s="242"/>
      <c r="AB54" s="120"/>
      <c r="AC54" s="120"/>
      <c r="AD54" s="486"/>
      <c r="AE54" s="641"/>
      <c r="AF54" s="242"/>
      <c r="AG54" s="120"/>
      <c r="AH54" s="12"/>
      <c r="AI54" s="12"/>
    </row>
    <row r="55" spans="1:35" ht="15" customHeight="1">
      <c r="A55" s="715"/>
      <c r="B55" s="120"/>
      <c r="C55" s="126"/>
      <c r="D55" s="510"/>
      <c r="E55" s="641"/>
      <c r="F55" s="242"/>
      <c r="G55" s="486"/>
      <c r="H55" s="641"/>
      <c r="I55" s="242"/>
      <c r="J55" s="242"/>
      <c r="K55" s="242"/>
      <c r="L55" s="242"/>
      <c r="M55" s="641"/>
      <c r="N55" s="486"/>
      <c r="O55" s="242"/>
      <c r="P55" s="120"/>
      <c r="Q55" s="120"/>
      <c r="R55" s="120"/>
      <c r="S55" s="486"/>
      <c r="T55" s="641"/>
      <c r="U55" s="156"/>
      <c r="V55" s="120"/>
      <c r="W55" s="120"/>
      <c r="X55" s="120"/>
      <c r="Y55" s="486"/>
      <c r="Z55" s="641"/>
      <c r="AA55" s="242"/>
      <c r="AB55" s="120"/>
      <c r="AC55" s="120"/>
      <c r="AD55" s="486"/>
      <c r="AE55" s="641"/>
      <c r="AF55" s="242"/>
      <c r="AG55" s="120"/>
      <c r="AH55" s="12"/>
      <c r="AI55" s="12"/>
    </row>
    <row r="56" spans="1:35" ht="15" customHeight="1">
      <c r="A56" s="715"/>
      <c r="B56" s="120"/>
      <c r="C56" s="126"/>
      <c r="D56" s="510"/>
      <c r="E56" s="641"/>
      <c r="F56" s="242"/>
      <c r="G56" s="486"/>
      <c r="H56" s="641"/>
      <c r="I56" s="242"/>
      <c r="J56" s="242"/>
      <c r="K56" s="242"/>
      <c r="L56" s="242"/>
      <c r="M56" s="641"/>
      <c r="N56" s="486"/>
      <c r="O56" s="242"/>
      <c r="P56" s="120"/>
      <c r="Q56" s="120"/>
      <c r="R56" s="120"/>
      <c r="S56" s="486"/>
      <c r="T56" s="641"/>
      <c r="U56" s="156"/>
      <c r="V56" s="120"/>
      <c r="W56" s="120"/>
      <c r="X56" s="120"/>
      <c r="Y56" s="486"/>
      <c r="Z56" s="641"/>
      <c r="AA56" s="242"/>
      <c r="AB56" s="120"/>
      <c r="AC56" s="120"/>
      <c r="AD56" s="486"/>
      <c r="AE56" s="641"/>
      <c r="AF56" s="242"/>
      <c r="AG56" s="120"/>
      <c r="AH56" s="120"/>
      <c r="AI56" s="12"/>
    </row>
  </sheetData>
  <mergeCells count="5">
    <mergeCell ref="A1:A56"/>
    <mergeCell ref="B52:AH53"/>
    <mergeCell ref="B42:C42"/>
    <mergeCell ref="B44:C44"/>
    <mergeCell ref="B48:C48"/>
  </mergeCells>
  <phoneticPr fontId="30" type="noConversion"/>
  <hyperlinks>
    <hyperlink ref="Y18" r:id="rId1" xr:uid="{389E0056-54F3-504A-9BAA-170111D73022}"/>
    <hyperlink ref="Y19" r:id="rId2" xr:uid="{ABB52A22-4EA9-734D-AA66-3B75AD029847}"/>
    <hyperlink ref="O20" r:id="rId3" xr:uid="{31A16C86-3D9F-5547-8F59-3217AC0562D7}"/>
    <hyperlink ref="Z18" r:id="rId4" xr:uid="{A67C627C-7C06-0440-AF90-4B2B737E621B}"/>
    <hyperlink ref="Z19" r:id="rId5" xr:uid="{B588AEF8-912C-8446-98F3-9F2617756C46}"/>
    <hyperlink ref="N13" r:id="rId6" xr:uid="{1F415429-568D-4B4F-83E6-12FFA683619B}"/>
    <hyperlink ref="AD12" r:id="rId7" xr:uid="{A021FA76-9F40-154D-9E45-84C99553D425}"/>
    <hyperlink ref="AD13" r:id="rId8" xr:uid="{DFC1D902-CC71-C643-9B99-6F986FE8552A}"/>
    <hyperlink ref="AD14" r:id="rId9" xr:uid="{85EAF7B1-6B10-AF4B-9F66-85489837BC69}"/>
    <hyperlink ref="AD18" r:id="rId10" xr:uid="{44326FD3-3DFD-674F-9D73-1DEFC29400C6}"/>
    <hyperlink ref="AD23" r:id="rId11" xr:uid="{664CE999-88A5-D34E-A763-FB8BDC3053AC}"/>
    <hyperlink ref="AD24" r:id="rId12" xr:uid="{67117298-F344-CB41-984D-36B324A1A1ED}"/>
    <hyperlink ref="AD25" r:id="rId13" xr:uid="{C221B852-8F08-8B4F-AF1E-C858FE926E2B}"/>
    <hyperlink ref="AD26" r:id="rId14" xr:uid="{2447EFF7-336A-E042-B6DC-C9F177543A0D}"/>
    <hyperlink ref="AD28" r:id="rId15" xr:uid="{EA55B277-93B7-D64F-A385-F18432337BB8}"/>
    <hyperlink ref="M13" r:id="rId16" xr:uid="{A9B69517-0C44-4C4A-B917-25EA9705D87A}"/>
    <hyperlink ref="N19" r:id="rId17" xr:uid="{705AC95B-F4C0-9A4D-ACB7-C5CB699EC6BB}"/>
  </hyperlinks>
  <pageMargins left="0.7" right="0.7" top="0.75" bottom="0.75" header="0.3" footer="0.3"/>
  <pageSetup orientation="portrait"/>
  <drawing r:id="rId18"/>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G86"/>
  <sheetViews>
    <sheetView topLeftCell="B1" zoomScale="150" workbookViewId="0">
      <pane xSplit="3" ySplit="2" topLeftCell="S3" activePane="bottomRight" state="frozen"/>
      <selection activeCell="B1" sqref="B1"/>
      <selection pane="topRight" activeCell="E1" sqref="E1"/>
      <selection pane="bottomLeft" activeCell="B3" sqref="B3"/>
      <selection pane="bottomRight" activeCell="X3" sqref="W3:X44"/>
    </sheetView>
  </sheetViews>
  <sheetFormatPr baseColWidth="10" defaultColWidth="8.83203125" defaultRowHeight="15"/>
  <cols>
    <col min="1" max="1" width="8.6640625" customWidth="1"/>
    <col min="2" max="2" width="10.83203125" customWidth="1"/>
    <col min="3" max="3" width="6.5" style="284" customWidth="1"/>
    <col min="4" max="4" width="73.1640625" style="67" customWidth="1"/>
    <col min="5" max="6" width="6" style="67" customWidth="1"/>
    <col min="7" max="9" width="6" style="238" customWidth="1"/>
    <col min="10" max="10" width="5.83203125" style="238" customWidth="1"/>
    <col min="11" max="14" width="5.6640625" customWidth="1"/>
    <col min="15" max="15" width="5.6640625" style="238" customWidth="1"/>
    <col min="16" max="19" width="5.6640625" customWidth="1"/>
    <col min="20" max="20" width="5.6640625" style="238" customWidth="1"/>
    <col min="21" max="24" width="5.6640625" customWidth="1"/>
    <col min="25" max="25" width="5.6640625" style="241" customWidth="1"/>
    <col min="26" max="29" width="5.6640625" customWidth="1"/>
    <col min="30" max="30" width="5.6640625" style="238" customWidth="1"/>
    <col min="31" max="31" width="5.6640625" customWidth="1"/>
    <col min="32" max="32" width="5.83203125" customWidth="1"/>
  </cols>
  <sheetData>
    <row r="1" spans="1:33" ht="51" customHeight="1">
      <c r="A1" s="33"/>
      <c r="B1" s="1"/>
      <c r="C1" s="279"/>
      <c r="D1" s="4"/>
      <c r="E1" s="4"/>
      <c r="F1" s="4"/>
      <c r="G1" s="278"/>
      <c r="H1" s="278"/>
      <c r="I1" s="278"/>
      <c r="J1" s="278"/>
      <c r="K1" s="2"/>
      <c r="L1" s="3"/>
      <c r="M1" s="3"/>
      <c r="N1" s="3"/>
      <c r="O1" s="229"/>
      <c r="P1" s="4"/>
      <c r="Q1" s="12"/>
      <c r="R1" s="12"/>
      <c r="S1" s="12"/>
      <c r="T1" s="229"/>
      <c r="U1" s="12"/>
      <c r="V1" s="12"/>
      <c r="W1" s="12"/>
      <c r="X1" s="12"/>
      <c r="Y1" s="229"/>
      <c r="Z1" s="12"/>
      <c r="AA1" s="12"/>
      <c r="AB1" s="12"/>
      <c r="AC1" s="12"/>
      <c r="AD1" s="229"/>
      <c r="AE1" s="12"/>
      <c r="AF1" s="12"/>
      <c r="AG1" s="715"/>
    </row>
    <row r="2" spans="1:33" ht="70.5" customHeight="1">
      <c r="A2" s="33"/>
      <c r="B2" s="256" t="s">
        <v>1656</v>
      </c>
      <c r="C2" s="261" t="s">
        <v>1655</v>
      </c>
      <c r="D2" s="268" t="s">
        <v>30</v>
      </c>
      <c r="E2" s="227" t="s">
        <v>2518</v>
      </c>
      <c r="F2" s="227" t="s">
        <v>2272</v>
      </c>
      <c r="G2" s="227" t="s">
        <v>1949</v>
      </c>
      <c r="H2" s="329" t="s">
        <v>2519</v>
      </c>
      <c r="I2" s="329" t="s">
        <v>1960</v>
      </c>
      <c r="J2" s="329" t="s">
        <v>1926</v>
      </c>
      <c r="K2" s="14" t="s">
        <v>314</v>
      </c>
      <c r="L2" s="14" t="s">
        <v>31</v>
      </c>
      <c r="M2" s="108" t="s">
        <v>2520</v>
      </c>
      <c r="N2" s="108" t="s">
        <v>1961</v>
      </c>
      <c r="O2" s="108" t="s">
        <v>1927</v>
      </c>
      <c r="P2" s="377" t="s">
        <v>315</v>
      </c>
      <c r="Q2" s="377" t="s">
        <v>319</v>
      </c>
      <c r="R2" s="378" t="s">
        <v>2521</v>
      </c>
      <c r="S2" s="378" t="s">
        <v>1987</v>
      </c>
      <c r="T2" s="378" t="s">
        <v>1928</v>
      </c>
      <c r="U2" s="379" t="s">
        <v>316</v>
      </c>
      <c r="V2" s="379" t="s">
        <v>320</v>
      </c>
      <c r="W2" s="109" t="s">
        <v>2527</v>
      </c>
      <c r="X2" s="109" t="s">
        <v>1963</v>
      </c>
      <c r="Y2" s="109" t="s">
        <v>1929</v>
      </c>
      <c r="Z2" s="380" t="s">
        <v>317</v>
      </c>
      <c r="AA2" s="380" t="s">
        <v>321</v>
      </c>
      <c r="AB2" s="110" t="s">
        <v>2522</v>
      </c>
      <c r="AC2" s="110" t="s">
        <v>1957</v>
      </c>
      <c r="AD2" s="110" t="s">
        <v>1930</v>
      </c>
      <c r="AE2" s="15" t="s">
        <v>318</v>
      </c>
      <c r="AF2" s="15" t="s">
        <v>322</v>
      </c>
      <c r="AG2" s="715"/>
    </row>
    <row r="3" spans="1:33" ht="15" customHeight="1">
      <c r="A3" s="33"/>
      <c r="B3" s="91">
        <v>1</v>
      </c>
      <c r="C3" s="285">
        <v>1</v>
      </c>
      <c r="D3" s="277" t="s">
        <v>1792</v>
      </c>
      <c r="E3" s="164">
        <v>0</v>
      </c>
      <c r="F3" s="164">
        <v>0</v>
      </c>
      <c r="G3" s="565">
        <v>0</v>
      </c>
      <c r="H3" s="161">
        <v>1</v>
      </c>
      <c r="I3" s="692">
        <v>1</v>
      </c>
      <c r="J3" s="564">
        <v>1</v>
      </c>
      <c r="K3" s="30">
        <v>1</v>
      </c>
      <c r="L3" s="30">
        <v>0</v>
      </c>
      <c r="M3" s="164">
        <v>1</v>
      </c>
      <c r="N3" s="164">
        <v>0</v>
      </c>
      <c r="O3" s="571">
        <v>0</v>
      </c>
      <c r="P3" s="30">
        <v>0</v>
      </c>
      <c r="Q3" s="30">
        <v>0</v>
      </c>
      <c r="R3" s="164">
        <v>1</v>
      </c>
      <c r="S3" s="164">
        <v>1</v>
      </c>
      <c r="T3" s="568">
        <v>1</v>
      </c>
      <c r="U3" s="30">
        <v>0</v>
      </c>
      <c r="V3" s="30">
        <v>0</v>
      </c>
      <c r="W3" s="572">
        <v>0</v>
      </c>
      <c r="X3" s="572">
        <v>0</v>
      </c>
      <c r="Y3" s="565">
        <v>0</v>
      </c>
      <c r="Z3" s="30">
        <v>0</v>
      </c>
      <c r="AA3" s="30">
        <v>0</v>
      </c>
      <c r="AB3" s="164">
        <v>1</v>
      </c>
      <c r="AC3" s="164">
        <v>1</v>
      </c>
      <c r="AD3" s="571">
        <v>1</v>
      </c>
      <c r="AE3" s="30">
        <v>1</v>
      </c>
      <c r="AF3" s="30">
        <v>1</v>
      </c>
      <c r="AG3" s="715"/>
    </row>
    <row r="4" spans="1:33" ht="15" customHeight="1">
      <c r="A4" s="33"/>
      <c r="B4" s="92">
        <v>2</v>
      </c>
      <c r="C4" s="285">
        <v>1</v>
      </c>
      <c r="D4" s="61" t="s">
        <v>1801</v>
      </c>
      <c r="E4" s="164">
        <v>0</v>
      </c>
      <c r="F4" s="164">
        <v>0</v>
      </c>
      <c r="G4" s="565">
        <v>0</v>
      </c>
      <c r="H4" s="161">
        <v>1</v>
      </c>
      <c r="I4" s="692">
        <v>1</v>
      </c>
      <c r="J4" s="564">
        <v>1</v>
      </c>
      <c r="K4" s="30">
        <v>1</v>
      </c>
      <c r="L4" s="30">
        <v>1</v>
      </c>
      <c r="M4" s="164">
        <v>0</v>
      </c>
      <c r="N4" s="164">
        <v>1</v>
      </c>
      <c r="O4" s="571">
        <v>1</v>
      </c>
      <c r="P4" s="30">
        <v>1</v>
      </c>
      <c r="Q4" s="30">
        <v>0</v>
      </c>
      <c r="R4" s="164">
        <v>1</v>
      </c>
      <c r="S4" s="164">
        <v>1</v>
      </c>
      <c r="T4" s="568">
        <v>1</v>
      </c>
      <c r="U4" s="30">
        <v>0</v>
      </c>
      <c r="V4" s="30">
        <v>0</v>
      </c>
      <c r="W4" s="572">
        <v>0</v>
      </c>
      <c r="X4" s="572">
        <v>0</v>
      </c>
      <c r="Y4" s="565">
        <v>0</v>
      </c>
      <c r="Z4" s="30">
        <v>0</v>
      </c>
      <c r="AA4" s="30">
        <v>0</v>
      </c>
      <c r="AB4" s="164">
        <v>1</v>
      </c>
      <c r="AC4" s="164">
        <v>1</v>
      </c>
      <c r="AD4" s="571">
        <v>1</v>
      </c>
      <c r="AE4" s="30">
        <v>1</v>
      </c>
      <c r="AF4" s="30">
        <v>1</v>
      </c>
      <c r="AG4" s="715"/>
    </row>
    <row r="5" spans="1:33" ht="15" customHeight="1">
      <c r="A5" s="33"/>
      <c r="B5" s="92">
        <v>3</v>
      </c>
      <c r="C5" s="285">
        <v>1</v>
      </c>
      <c r="D5" s="61" t="s">
        <v>775</v>
      </c>
      <c r="E5" s="164">
        <v>0</v>
      </c>
      <c r="F5" s="164">
        <v>0</v>
      </c>
      <c r="G5" s="565">
        <v>0</v>
      </c>
      <c r="H5" s="161">
        <v>1</v>
      </c>
      <c r="I5" s="692">
        <v>1</v>
      </c>
      <c r="J5" s="562">
        <v>1</v>
      </c>
      <c r="K5" s="30">
        <v>0</v>
      </c>
      <c r="L5" s="30">
        <v>0</v>
      </c>
      <c r="M5" s="239">
        <v>1</v>
      </c>
      <c r="N5" s="239">
        <v>1</v>
      </c>
      <c r="O5" s="571">
        <v>0</v>
      </c>
      <c r="P5" s="30">
        <v>0</v>
      </c>
      <c r="Q5" s="30">
        <v>0</v>
      </c>
      <c r="R5" s="239">
        <v>1</v>
      </c>
      <c r="S5" s="239">
        <v>1</v>
      </c>
      <c r="T5" s="568">
        <v>0</v>
      </c>
      <c r="U5" s="30">
        <v>0</v>
      </c>
      <c r="V5" s="30">
        <v>0</v>
      </c>
      <c r="W5" s="573">
        <v>1</v>
      </c>
      <c r="X5" s="573">
        <v>1</v>
      </c>
      <c r="Y5" s="565">
        <v>0</v>
      </c>
      <c r="Z5" s="30">
        <v>0</v>
      </c>
      <c r="AA5" s="30">
        <v>0</v>
      </c>
      <c r="AB5" s="239">
        <v>1</v>
      </c>
      <c r="AC5" s="239">
        <v>1</v>
      </c>
      <c r="AD5" s="571">
        <v>0</v>
      </c>
      <c r="AE5" s="30">
        <v>0</v>
      </c>
      <c r="AF5" s="30">
        <v>0</v>
      </c>
      <c r="AG5" s="715"/>
    </row>
    <row r="6" spans="1:33" ht="15" customHeight="1">
      <c r="A6" s="33"/>
      <c r="B6" s="92">
        <v>4</v>
      </c>
      <c r="C6" s="285">
        <v>1</v>
      </c>
      <c r="D6" s="61" t="s">
        <v>1797</v>
      </c>
      <c r="E6" s="164">
        <v>0</v>
      </c>
      <c r="F6" s="164">
        <v>0</v>
      </c>
      <c r="G6" s="565">
        <v>0</v>
      </c>
      <c r="H6" s="161">
        <v>1</v>
      </c>
      <c r="I6" s="692">
        <v>1</v>
      </c>
      <c r="J6" s="562">
        <v>1</v>
      </c>
      <c r="K6" s="30">
        <v>0</v>
      </c>
      <c r="L6" s="30">
        <v>0</v>
      </c>
      <c r="M6" s="164">
        <v>0</v>
      </c>
      <c r="N6" s="164">
        <v>0</v>
      </c>
      <c r="O6" s="571">
        <v>0</v>
      </c>
      <c r="P6" s="30">
        <v>0</v>
      </c>
      <c r="Q6" s="30">
        <v>0</v>
      </c>
      <c r="R6" s="164">
        <v>0</v>
      </c>
      <c r="S6" s="164">
        <v>0</v>
      </c>
      <c r="T6" s="568">
        <v>0</v>
      </c>
      <c r="U6" s="30">
        <v>0</v>
      </c>
      <c r="V6" s="30">
        <v>0</v>
      </c>
      <c r="W6" s="572">
        <v>0</v>
      </c>
      <c r="X6" s="572">
        <v>0</v>
      </c>
      <c r="Y6" s="565">
        <v>0</v>
      </c>
      <c r="Z6" s="30">
        <v>0</v>
      </c>
      <c r="AA6" s="30">
        <v>0</v>
      </c>
      <c r="AB6" s="164">
        <v>0</v>
      </c>
      <c r="AC6" s="164">
        <v>0</v>
      </c>
      <c r="AD6" s="571">
        <v>0</v>
      </c>
      <c r="AE6" s="30">
        <v>0</v>
      </c>
      <c r="AF6" s="30">
        <v>0</v>
      </c>
      <c r="AG6" s="715"/>
    </row>
    <row r="7" spans="1:33" ht="15" customHeight="1">
      <c r="A7" s="33"/>
      <c r="B7" s="92">
        <v>5</v>
      </c>
      <c r="C7" s="285">
        <v>1</v>
      </c>
      <c r="D7" s="61" t="s">
        <v>776</v>
      </c>
      <c r="E7" s="164">
        <v>0</v>
      </c>
      <c r="F7" s="164">
        <v>0</v>
      </c>
      <c r="G7" s="565">
        <v>0</v>
      </c>
      <c r="H7" s="161">
        <v>1</v>
      </c>
      <c r="I7" s="692">
        <v>1</v>
      </c>
      <c r="J7" s="564">
        <v>1</v>
      </c>
      <c r="K7" s="30">
        <v>1</v>
      </c>
      <c r="L7" s="30">
        <v>0</v>
      </c>
      <c r="M7" s="164">
        <v>0</v>
      </c>
      <c r="N7" s="164">
        <v>0</v>
      </c>
      <c r="O7" s="571">
        <v>0</v>
      </c>
      <c r="P7" s="30">
        <v>0</v>
      </c>
      <c r="Q7" s="30">
        <v>0</v>
      </c>
      <c r="R7" s="239">
        <v>1</v>
      </c>
      <c r="S7" s="239">
        <v>1</v>
      </c>
      <c r="T7" s="568">
        <v>0</v>
      </c>
      <c r="U7" s="30">
        <v>1</v>
      </c>
      <c r="V7" s="30">
        <v>1</v>
      </c>
      <c r="W7" s="572">
        <v>1</v>
      </c>
      <c r="X7" s="572">
        <v>1</v>
      </c>
      <c r="Y7" s="565">
        <v>1</v>
      </c>
      <c r="Z7" s="30">
        <v>1</v>
      </c>
      <c r="AA7" s="30">
        <v>1</v>
      </c>
      <c r="AB7" s="239">
        <v>1</v>
      </c>
      <c r="AC7" s="239">
        <v>1</v>
      </c>
      <c r="AD7" s="571">
        <v>0</v>
      </c>
      <c r="AE7" s="30">
        <v>0</v>
      </c>
      <c r="AF7" s="30">
        <v>0</v>
      </c>
      <c r="AG7" s="715"/>
    </row>
    <row r="8" spans="1:33" ht="15" customHeight="1">
      <c r="A8" s="33"/>
      <c r="B8" s="92">
        <v>6</v>
      </c>
      <c r="C8" s="285">
        <v>1</v>
      </c>
      <c r="D8" s="61" t="s">
        <v>1757</v>
      </c>
      <c r="E8" s="164">
        <v>0</v>
      </c>
      <c r="F8" s="164">
        <v>0</v>
      </c>
      <c r="G8" s="565">
        <v>0</v>
      </c>
      <c r="H8" s="161">
        <v>1</v>
      </c>
      <c r="I8" s="692">
        <v>1</v>
      </c>
      <c r="J8" s="564">
        <v>1</v>
      </c>
      <c r="K8" s="30">
        <v>1</v>
      </c>
      <c r="L8" s="30">
        <v>1</v>
      </c>
      <c r="M8" s="239">
        <v>1</v>
      </c>
      <c r="N8" s="239">
        <v>1</v>
      </c>
      <c r="O8" s="571">
        <v>0</v>
      </c>
      <c r="P8" s="30">
        <v>0</v>
      </c>
      <c r="Q8" s="30">
        <v>0</v>
      </c>
      <c r="R8" s="164">
        <v>1</v>
      </c>
      <c r="S8" s="164">
        <v>1</v>
      </c>
      <c r="T8" s="568">
        <v>1</v>
      </c>
      <c r="U8" s="30">
        <v>1</v>
      </c>
      <c r="V8" s="30">
        <v>1</v>
      </c>
      <c r="W8" s="572">
        <v>1</v>
      </c>
      <c r="X8" s="572">
        <v>1</v>
      </c>
      <c r="Y8" s="565">
        <v>1</v>
      </c>
      <c r="Z8" s="30">
        <v>1</v>
      </c>
      <c r="AA8" s="30">
        <v>1</v>
      </c>
      <c r="AB8" s="164">
        <v>1</v>
      </c>
      <c r="AC8" s="164">
        <v>1</v>
      </c>
      <c r="AD8" s="571">
        <v>1</v>
      </c>
      <c r="AE8" s="30">
        <v>1</v>
      </c>
      <c r="AF8" s="30">
        <v>1</v>
      </c>
      <c r="AG8" s="715"/>
    </row>
    <row r="9" spans="1:33" ht="15" customHeight="1">
      <c r="A9" s="33"/>
      <c r="B9" s="92">
        <v>7</v>
      </c>
      <c r="C9" s="285">
        <v>1</v>
      </c>
      <c r="D9" s="61" t="s">
        <v>1758</v>
      </c>
      <c r="E9" s="164">
        <v>0</v>
      </c>
      <c r="F9" s="164">
        <v>0</v>
      </c>
      <c r="G9" s="565">
        <v>0</v>
      </c>
      <c r="H9" s="693">
        <v>1</v>
      </c>
      <c r="I9" s="692">
        <v>1</v>
      </c>
      <c r="J9" s="564">
        <v>1</v>
      </c>
      <c r="K9" s="30">
        <v>1</v>
      </c>
      <c r="L9" s="30">
        <v>1</v>
      </c>
      <c r="M9" s="164">
        <v>1</v>
      </c>
      <c r="N9" s="164">
        <v>1</v>
      </c>
      <c r="O9" s="571">
        <v>1</v>
      </c>
      <c r="P9" s="30">
        <v>1</v>
      </c>
      <c r="Q9" s="30">
        <v>0</v>
      </c>
      <c r="R9" s="164">
        <v>1</v>
      </c>
      <c r="S9" s="164">
        <v>1</v>
      </c>
      <c r="T9" s="568">
        <v>1</v>
      </c>
      <c r="U9" s="30">
        <v>1</v>
      </c>
      <c r="V9" s="30">
        <v>1</v>
      </c>
      <c r="W9" s="573">
        <v>1</v>
      </c>
      <c r="X9" s="573">
        <v>1</v>
      </c>
      <c r="Y9" s="565">
        <v>0</v>
      </c>
      <c r="Z9" s="30">
        <v>0</v>
      </c>
      <c r="AA9" s="30">
        <v>0</v>
      </c>
      <c r="AB9" s="164">
        <v>1</v>
      </c>
      <c r="AC9" s="164">
        <v>1</v>
      </c>
      <c r="AD9" s="571">
        <v>1</v>
      </c>
      <c r="AE9" s="30">
        <v>1</v>
      </c>
      <c r="AF9" s="30">
        <v>1</v>
      </c>
      <c r="AG9" s="715"/>
    </row>
    <row r="10" spans="1:33" ht="15" customHeight="1">
      <c r="A10" s="33"/>
      <c r="B10" s="92">
        <v>8</v>
      </c>
      <c r="C10" s="285">
        <v>1</v>
      </c>
      <c r="D10" s="61" t="s">
        <v>1759</v>
      </c>
      <c r="E10" s="164">
        <v>0</v>
      </c>
      <c r="F10" s="164">
        <v>0</v>
      </c>
      <c r="G10" s="565">
        <v>0</v>
      </c>
      <c r="H10" s="161">
        <v>0</v>
      </c>
      <c r="I10" s="692">
        <v>0</v>
      </c>
      <c r="J10" s="562">
        <v>0</v>
      </c>
      <c r="K10" s="30">
        <v>0</v>
      </c>
      <c r="L10" s="30">
        <v>0</v>
      </c>
      <c r="M10" s="164">
        <v>0</v>
      </c>
      <c r="N10" s="164">
        <v>0</v>
      </c>
      <c r="O10" s="571">
        <v>0</v>
      </c>
      <c r="P10" s="30">
        <v>0</v>
      </c>
      <c r="Q10" s="30">
        <v>0</v>
      </c>
      <c r="R10" s="164">
        <v>0</v>
      </c>
      <c r="S10" s="164">
        <v>0</v>
      </c>
      <c r="T10" s="568">
        <v>0</v>
      </c>
      <c r="U10" s="30">
        <v>1</v>
      </c>
      <c r="V10" s="30">
        <v>1</v>
      </c>
      <c r="W10" s="573">
        <v>1</v>
      </c>
      <c r="X10" s="573">
        <v>1</v>
      </c>
      <c r="Y10" s="565">
        <v>0</v>
      </c>
      <c r="Z10" s="30">
        <v>0</v>
      </c>
      <c r="AA10" s="30">
        <v>0</v>
      </c>
      <c r="AB10" s="164">
        <v>1</v>
      </c>
      <c r="AC10" s="164">
        <v>1</v>
      </c>
      <c r="AD10" s="571">
        <v>1</v>
      </c>
      <c r="AE10" s="30">
        <v>1</v>
      </c>
      <c r="AF10" s="30">
        <v>1</v>
      </c>
      <c r="AG10" s="715"/>
    </row>
    <row r="11" spans="1:33" ht="15" customHeight="1">
      <c r="A11" s="33"/>
      <c r="B11" s="92">
        <v>9</v>
      </c>
      <c r="C11" s="285">
        <v>1</v>
      </c>
      <c r="D11" s="61" t="s">
        <v>1760</v>
      </c>
      <c r="E11" s="164">
        <v>0</v>
      </c>
      <c r="F11" s="164">
        <v>0</v>
      </c>
      <c r="G11" s="565">
        <v>0</v>
      </c>
      <c r="H11" s="161">
        <v>0</v>
      </c>
      <c r="I11" s="694">
        <v>1</v>
      </c>
      <c r="J11" s="562">
        <v>0</v>
      </c>
      <c r="K11" s="30">
        <v>1</v>
      </c>
      <c r="L11" s="30">
        <v>0</v>
      </c>
      <c r="M11" s="164">
        <v>0</v>
      </c>
      <c r="N11" s="164">
        <v>0</v>
      </c>
      <c r="O11" s="571">
        <v>0</v>
      </c>
      <c r="P11" s="30">
        <v>0</v>
      </c>
      <c r="Q11" s="30">
        <v>0</v>
      </c>
      <c r="R11" s="239">
        <v>1</v>
      </c>
      <c r="S11" s="239">
        <v>1</v>
      </c>
      <c r="T11" s="568">
        <v>0</v>
      </c>
      <c r="U11" s="30">
        <v>0</v>
      </c>
      <c r="V11" s="30">
        <v>0</v>
      </c>
      <c r="W11" s="572">
        <v>0</v>
      </c>
      <c r="X11" s="572">
        <v>0</v>
      </c>
      <c r="Y11" s="565">
        <v>0</v>
      </c>
      <c r="Z11" s="30">
        <v>0</v>
      </c>
      <c r="AA11" s="30">
        <v>0</v>
      </c>
      <c r="AB11" s="164">
        <v>1</v>
      </c>
      <c r="AC11" s="164">
        <v>1</v>
      </c>
      <c r="AD11" s="571">
        <v>1</v>
      </c>
      <c r="AE11" s="30">
        <v>1</v>
      </c>
      <c r="AF11" s="30">
        <v>0</v>
      </c>
      <c r="AG11" s="715"/>
    </row>
    <row r="12" spans="1:33" ht="15" customHeight="1">
      <c r="A12" s="33"/>
      <c r="B12" s="92">
        <v>10</v>
      </c>
      <c r="C12" s="285">
        <v>1</v>
      </c>
      <c r="D12" s="61" t="s">
        <v>1793</v>
      </c>
      <c r="E12" s="164">
        <v>0</v>
      </c>
      <c r="F12" s="164">
        <v>0</v>
      </c>
      <c r="G12" s="565">
        <v>0</v>
      </c>
      <c r="H12" s="693">
        <v>1</v>
      </c>
      <c r="I12" s="692">
        <v>1</v>
      </c>
      <c r="J12" s="564">
        <v>1</v>
      </c>
      <c r="K12" s="30">
        <v>1</v>
      </c>
      <c r="L12" s="30">
        <v>1</v>
      </c>
      <c r="M12" s="164">
        <v>1</v>
      </c>
      <c r="N12" s="164">
        <v>1</v>
      </c>
      <c r="O12" s="571">
        <v>1</v>
      </c>
      <c r="P12" s="30">
        <v>1</v>
      </c>
      <c r="Q12" s="30">
        <v>0</v>
      </c>
      <c r="R12" s="164">
        <v>1</v>
      </c>
      <c r="S12" s="164">
        <v>1</v>
      </c>
      <c r="T12" s="568">
        <v>1</v>
      </c>
      <c r="U12" s="30">
        <v>1</v>
      </c>
      <c r="V12" s="30">
        <v>1</v>
      </c>
      <c r="W12" s="572">
        <v>0</v>
      </c>
      <c r="X12" s="572">
        <v>0</v>
      </c>
      <c r="Y12" s="565">
        <v>1</v>
      </c>
      <c r="Z12" s="30">
        <v>0</v>
      </c>
      <c r="AA12" s="30">
        <v>0</v>
      </c>
      <c r="AB12" s="164">
        <v>1</v>
      </c>
      <c r="AC12" s="164">
        <v>1</v>
      </c>
      <c r="AD12" s="571">
        <v>1</v>
      </c>
      <c r="AE12" s="30">
        <v>1</v>
      </c>
      <c r="AF12" s="30">
        <v>1</v>
      </c>
      <c r="AG12" s="715"/>
    </row>
    <row r="13" spans="1:33" ht="15" customHeight="1">
      <c r="A13" s="33"/>
      <c r="B13" s="92">
        <v>11</v>
      </c>
      <c r="C13" s="285">
        <v>1</v>
      </c>
      <c r="D13" s="61" t="s">
        <v>1892</v>
      </c>
      <c r="E13" s="164">
        <v>0</v>
      </c>
      <c r="F13" s="164">
        <v>0</v>
      </c>
      <c r="G13" s="565">
        <v>0</v>
      </c>
      <c r="H13" s="693">
        <v>1</v>
      </c>
      <c r="I13" s="692">
        <v>1</v>
      </c>
      <c r="J13" s="564">
        <v>1</v>
      </c>
      <c r="K13" s="30">
        <v>1</v>
      </c>
      <c r="L13" s="30">
        <v>0</v>
      </c>
      <c r="M13" s="164">
        <v>1</v>
      </c>
      <c r="N13" s="164">
        <v>1</v>
      </c>
      <c r="O13" s="571">
        <v>1</v>
      </c>
      <c r="P13" s="30">
        <v>0</v>
      </c>
      <c r="Q13" s="30">
        <v>0</v>
      </c>
      <c r="R13" s="239">
        <v>1</v>
      </c>
      <c r="S13" s="239">
        <v>1</v>
      </c>
      <c r="T13" s="568">
        <v>0</v>
      </c>
      <c r="U13" s="30">
        <v>1</v>
      </c>
      <c r="V13" s="30">
        <v>1</v>
      </c>
      <c r="W13" s="572">
        <v>0</v>
      </c>
      <c r="X13" s="572">
        <v>0</v>
      </c>
      <c r="Y13" s="565">
        <v>1</v>
      </c>
      <c r="Z13" s="30">
        <v>1</v>
      </c>
      <c r="AA13" s="30">
        <v>1</v>
      </c>
      <c r="AB13" s="164">
        <v>1</v>
      </c>
      <c r="AC13" s="164">
        <v>1</v>
      </c>
      <c r="AD13" s="571">
        <v>1</v>
      </c>
      <c r="AE13" s="30">
        <v>1</v>
      </c>
      <c r="AF13" s="30">
        <v>1</v>
      </c>
      <c r="AG13" s="715"/>
    </row>
    <row r="14" spans="1:33" ht="15" customHeight="1">
      <c r="A14" s="33"/>
      <c r="B14" s="92">
        <v>12</v>
      </c>
      <c r="C14" s="285">
        <v>1</v>
      </c>
      <c r="D14" s="61" t="s">
        <v>778</v>
      </c>
      <c r="E14" s="164">
        <v>0</v>
      </c>
      <c r="F14" s="164">
        <v>0</v>
      </c>
      <c r="G14" s="565">
        <v>0</v>
      </c>
      <c r="H14" s="693">
        <v>1</v>
      </c>
      <c r="I14" s="694">
        <v>1</v>
      </c>
      <c r="J14" s="562">
        <v>0</v>
      </c>
      <c r="K14" s="30">
        <v>1</v>
      </c>
      <c r="L14" s="30">
        <v>0</v>
      </c>
      <c r="M14" s="164">
        <v>0</v>
      </c>
      <c r="N14" s="164">
        <v>0</v>
      </c>
      <c r="O14" s="571">
        <v>0</v>
      </c>
      <c r="P14" s="30">
        <v>1</v>
      </c>
      <c r="Q14" s="30">
        <v>1</v>
      </c>
      <c r="R14" s="239">
        <v>1</v>
      </c>
      <c r="S14" s="239">
        <v>1</v>
      </c>
      <c r="T14" s="568">
        <v>0</v>
      </c>
      <c r="U14" s="30">
        <v>0</v>
      </c>
      <c r="V14" s="30">
        <v>0</v>
      </c>
      <c r="W14" s="573">
        <v>1</v>
      </c>
      <c r="X14" s="573">
        <v>1</v>
      </c>
      <c r="Y14" s="565">
        <v>0</v>
      </c>
      <c r="Z14" s="30">
        <v>0</v>
      </c>
      <c r="AA14" s="30">
        <v>0</v>
      </c>
      <c r="AB14" s="239">
        <v>1</v>
      </c>
      <c r="AC14" s="239">
        <v>1</v>
      </c>
      <c r="AD14" s="571">
        <v>0</v>
      </c>
      <c r="AE14" s="30">
        <v>0</v>
      </c>
      <c r="AF14" s="30">
        <v>0</v>
      </c>
      <c r="AG14" s="715"/>
    </row>
    <row r="15" spans="1:33" ht="15" customHeight="1">
      <c r="A15" s="33"/>
      <c r="B15" s="92">
        <v>13</v>
      </c>
      <c r="C15" s="285">
        <v>1</v>
      </c>
      <c r="D15" s="61" t="s">
        <v>1766</v>
      </c>
      <c r="E15" s="164">
        <v>0</v>
      </c>
      <c r="F15" s="164">
        <v>0</v>
      </c>
      <c r="G15" s="565">
        <v>0</v>
      </c>
      <c r="H15" s="693">
        <v>1</v>
      </c>
      <c r="I15" s="692">
        <v>1</v>
      </c>
      <c r="J15" s="564">
        <v>1</v>
      </c>
      <c r="K15" s="30">
        <v>1</v>
      </c>
      <c r="L15" s="30">
        <v>1</v>
      </c>
      <c r="M15" s="239">
        <v>1</v>
      </c>
      <c r="N15" s="239">
        <v>1</v>
      </c>
      <c r="O15" s="571">
        <v>0</v>
      </c>
      <c r="P15" s="30">
        <v>1</v>
      </c>
      <c r="Q15" s="30">
        <v>0</v>
      </c>
      <c r="R15" s="164">
        <v>1</v>
      </c>
      <c r="S15" s="164">
        <v>1</v>
      </c>
      <c r="T15" s="568">
        <v>1</v>
      </c>
      <c r="U15" s="30">
        <v>1</v>
      </c>
      <c r="V15" s="30">
        <v>1</v>
      </c>
      <c r="W15" s="572">
        <v>1</v>
      </c>
      <c r="X15" s="572">
        <v>1</v>
      </c>
      <c r="Y15" s="565">
        <v>1</v>
      </c>
      <c r="Z15" s="30">
        <v>1</v>
      </c>
      <c r="AA15" s="30">
        <v>1</v>
      </c>
      <c r="AB15" s="164">
        <v>1</v>
      </c>
      <c r="AC15" s="164">
        <v>1</v>
      </c>
      <c r="AD15" s="571">
        <v>1</v>
      </c>
      <c r="AE15" s="30">
        <v>1</v>
      </c>
      <c r="AF15" s="30">
        <v>1</v>
      </c>
      <c r="AG15" s="715"/>
    </row>
    <row r="16" spans="1:33" ht="15" customHeight="1">
      <c r="A16" s="33"/>
      <c r="B16" s="92">
        <v>14</v>
      </c>
      <c r="C16" s="285">
        <v>1</v>
      </c>
      <c r="D16" s="61" t="s">
        <v>779</v>
      </c>
      <c r="E16" s="164">
        <v>0</v>
      </c>
      <c r="F16" s="164">
        <v>0</v>
      </c>
      <c r="G16" s="565">
        <v>0</v>
      </c>
      <c r="H16" s="693">
        <v>1</v>
      </c>
      <c r="I16" s="694">
        <v>0</v>
      </c>
      <c r="J16" s="564">
        <v>1</v>
      </c>
      <c r="K16" s="30">
        <v>1</v>
      </c>
      <c r="L16" s="30">
        <v>0</v>
      </c>
      <c r="M16" s="164">
        <v>0</v>
      </c>
      <c r="N16" s="164">
        <v>0</v>
      </c>
      <c r="O16" s="571">
        <v>0</v>
      </c>
      <c r="P16" s="30">
        <v>0</v>
      </c>
      <c r="Q16" s="30">
        <v>0</v>
      </c>
      <c r="R16" s="164">
        <v>0</v>
      </c>
      <c r="S16" s="164">
        <v>0</v>
      </c>
      <c r="T16" s="568">
        <v>0</v>
      </c>
      <c r="U16" s="30">
        <v>1</v>
      </c>
      <c r="V16" s="30">
        <v>1</v>
      </c>
      <c r="W16" s="572">
        <v>1</v>
      </c>
      <c r="X16" s="572">
        <v>1</v>
      </c>
      <c r="Y16" s="565">
        <v>1</v>
      </c>
      <c r="Z16" s="30">
        <v>1</v>
      </c>
      <c r="AA16" s="30">
        <v>1</v>
      </c>
      <c r="AB16" s="164">
        <v>1</v>
      </c>
      <c r="AC16" s="164">
        <v>1</v>
      </c>
      <c r="AD16" s="571">
        <v>1</v>
      </c>
      <c r="AE16" s="30">
        <v>0</v>
      </c>
      <c r="AF16" s="30">
        <v>0</v>
      </c>
      <c r="AG16" s="715"/>
    </row>
    <row r="17" spans="1:33" ht="15" customHeight="1">
      <c r="A17" s="33"/>
      <c r="B17" s="92">
        <v>15</v>
      </c>
      <c r="C17" s="285">
        <v>1</v>
      </c>
      <c r="D17" s="61" t="s">
        <v>1761</v>
      </c>
      <c r="E17" s="164">
        <v>0</v>
      </c>
      <c r="F17" s="164">
        <v>0</v>
      </c>
      <c r="G17" s="565">
        <v>0</v>
      </c>
      <c r="H17" s="695">
        <v>1</v>
      </c>
      <c r="I17" s="692">
        <v>1</v>
      </c>
      <c r="J17" s="564">
        <v>1</v>
      </c>
      <c r="K17" s="30">
        <v>1</v>
      </c>
      <c r="L17" s="30">
        <v>1</v>
      </c>
      <c r="M17" s="164">
        <v>0</v>
      </c>
      <c r="N17" s="164">
        <v>1</v>
      </c>
      <c r="O17" s="571">
        <v>0</v>
      </c>
      <c r="P17" s="30">
        <v>0</v>
      </c>
      <c r="Q17" s="30">
        <v>0</v>
      </c>
      <c r="R17" s="164">
        <v>0</v>
      </c>
      <c r="S17" s="164">
        <v>0</v>
      </c>
      <c r="T17" s="568">
        <v>0</v>
      </c>
      <c r="U17" s="30">
        <v>0</v>
      </c>
      <c r="V17" s="30">
        <v>0</v>
      </c>
      <c r="W17" s="572">
        <v>0</v>
      </c>
      <c r="X17" s="572">
        <v>0</v>
      </c>
      <c r="Y17" s="565">
        <v>0</v>
      </c>
      <c r="Z17" s="30">
        <v>0</v>
      </c>
      <c r="AA17" s="30">
        <v>0</v>
      </c>
      <c r="AB17" s="164">
        <v>1</v>
      </c>
      <c r="AC17" s="164">
        <v>1</v>
      </c>
      <c r="AD17" s="571">
        <v>1</v>
      </c>
      <c r="AE17" s="30">
        <v>0</v>
      </c>
      <c r="AF17" s="30">
        <v>0</v>
      </c>
      <c r="AG17" s="715"/>
    </row>
    <row r="18" spans="1:33" ht="15" customHeight="1">
      <c r="A18" s="33"/>
      <c r="B18" s="92">
        <v>16</v>
      </c>
      <c r="C18" s="285">
        <v>1</v>
      </c>
      <c r="D18" s="61" t="s">
        <v>1762</v>
      </c>
      <c r="E18" s="164">
        <v>0</v>
      </c>
      <c r="F18" s="164">
        <v>0</v>
      </c>
      <c r="G18" s="565">
        <v>0</v>
      </c>
      <c r="H18" s="161">
        <v>0</v>
      </c>
      <c r="I18" s="694">
        <v>0</v>
      </c>
      <c r="J18" s="564">
        <v>1</v>
      </c>
      <c r="K18" s="30">
        <v>1</v>
      </c>
      <c r="L18" s="30">
        <v>0</v>
      </c>
      <c r="M18" s="164">
        <v>1</v>
      </c>
      <c r="N18" s="164">
        <v>1</v>
      </c>
      <c r="O18" s="571">
        <v>1</v>
      </c>
      <c r="P18" s="30">
        <v>1</v>
      </c>
      <c r="Q18" s="30">
        <v>0</v>
      </c>
      <c r="R18" s="164">
        <v>0</v>
      </c>
      <c r="S18" s="164">
        <v>0</v>
      </c>
      <c r="T18" s="568">
        <v>0</v>
      </c>
      <c r="U18" s="30">
        <v>0</v>
      </c>
      <c r="V18" s="30">
        <v>0</v>
      </c>
      <c r="W18" s="572">
        <v>0</v>
      </c>
      <c r="X18" s="572">
        <v>0</v>
      </c>
      <c r="Y18" s="565">
        <v>0</v>
      </c>
      <c r="Z18" s="30">
        <v>0</v>
      </c>
      <c r="AA18" s="30">
        <v>0</v>
      </c>
      <c r="AB18" s="164">
        <v>1</v>
      </c>
      <c r="AC18" s="164">
        <v>1</v>
      </c>
      <c r="AD18" s="571">
        <v>1</v>
      </c>
      <c r="AE18" s="30">
        <v>1</v>
      </c>
      <c r="AF18" s="30">
        <v>1</v>
      </c>
      <c r="AG18" s="715"/>
    </row>
    <row r="19" spans="1:33" ht="15" customHeight="1">
      <c r="A19" s="33"/>
      <c r="B19" s="92">
        <v>17</v>
      </c>
      <c r="C19" s="285">
        <v>1</v>
      </c>
      <c r="D19" s="61" t="s">
        <v>1763</v>
      </c>
      <c r="E19" s="164">
        <v>0</v>
      </c>
      <c r="F19" s="164">
        <v>0</v>
      </c>
      <c r="G19" s="565">
        <v>0</v>
      </c>
      <c r="H19" s="695">
        <v>1</v>
      </c>
      <c r="I19" s="694">
        <v>1</v>
      </c>
      <c r="J19" s="564">
        <v>0</v>
      </c>
      <c r="K19" s="30">
        <v>0</v>
      </c>
      <c r="L19" s="30">
        <v>0</v>
      </c>
      <c r="M19" s="239">
        <v>1</v>
      </c>
      <c r="N19" s="239">
        <v>1</v>
      </c>
      <c r="O19" s="571">
        <v>0</v>
      </c>
      <c r="P19" s="30">
        <v>0</v>
      </c>
      <c r="Q19" s="30">
        <v>0</v>
      </c>
      <c r="R19" s="239">
        <v>0</v>
      </c>
      <c r="S19" s="239">
        <v>0</v>
      </c>
      <c r="T19" s="568">
        <v>1</v>
      </c>
      <c r="U19" s="30">
        <v>0</v>
      </c>
      <c r="V19" s="30">
        <v>0</v>
      </c>
      <c r="W19" s="572">
        <v>0</v>
      </c>
      <c r="X19" s="572">
        <v>0</v>
      </c>
      <c r="Y19" s="565">
        <v>0</v>
      </c>
      <c r="Z19" s="30">
        <v>0</v>
      </c>
      <c r="AA19" s="30">
        <v>0</v>
      </c>
      <c r="AB19" s="239">
        <v>1</v>
      </c>
      <c r="AC19" s="239">
        <v>1</v>
      </c>
      <c r="AD19" s="571">
        <v>0</v>
      </c>
      <c r="AE19" s="30">
        <v>0</v>
      </c>
      <c r="AF19" s="30">
        <v>0</v>
      </c>
      <c r="AG19" s="715"/>
    </row>
    <row r="20" spans="1:33" ht="15" customHeight="1">
      <c r="A20" s="33"/>
      <c r="B20" s="92">
        <v>18</v>
      </c>
      <c r="C20" s="285">
        <v>1</v>
      </c>
      <c r="D20" s="61" t="s">
        <v>1764</v>
      </c>
      <c r="E20" s="164">
        <v>0</v>
      </c>
      <c r="F20" s="164">
        <v>0</v>
      </c>
      <c r="G20" s="565">
        <v>0</v>
      </c>
      <c r="H20" s="695">
        <v>1</v>
      </c>
      <c r="I20" s="692">
        <v>1</v>
      </c>
      <c r="J20" s="564">
        <v>1</v>
      </c>
      <c r="K20" s="30">
        <v>1</v>
      </c>
      <c r="L20" s="30">
        <v>1</v>
      </c>
      <c r="M20" s="164">
        <v>1</v>
      </c>
      <c r="N20" s="164">
        <v>1</v>
      </c>
      <c r="O20" s="571">
        <v>1</v>
      </c>
      <c r="P20" s="30">
        <v>1</v>
      </c>
      <c r="Q20" s="30">
        <v>0</v>
      </c>
      <c r="R20" s="164">
        <v>0</v>
      </c>
      <c r="S20" s="164">
        <v>0</v>
      </c>
      <c r="T20" s="568">
        <v>1</v>
      </c>
      <c r="U20" s="30">
        <v>1</v>
      </c>
      <c r="V20" s="30">
        <v>1</v>
      </c>
      <c r="W20" s="573">
        <v>1</v>
      </c>
      <c r="X20" s="573">
        <v>1</v>
      </c>
      <c r="Y20" s="565">
        <v>0</v>
      </c>
      <c r="Z20" s="30">
        <v>0</v>
      </c>
      <c r="AA20" s="30">
        <v>0</v>
      </c>
      <c r="AB20" s="164">
        <v>1</v>
      </c>
      <c r="AC20" s="164">
        <v>1</v>
      </c>
      <c r="AD20" s="571">
        <v>1</v>
      </c>
      <c r="AE20" s="30">
        <v>1</v>
      </c>
      <c r="AF20" s="30">
        <v>1</v>
      </c>
      <c r="AG20" s="715"/>
    </row>
    <row r="21" spans="1:33" ht="15" customHeight="1">
      <c r="A21" s="33"/>
      <c r="B21" s="92">
        <v>19</v>
      </c>
      <c r="C21" s="285">
        <v>1</v>
      </c>
      <c r="D21" s="61" t="s">
        <v>1267</v>
      </c>
      <c r="E21" s="164">
        <v>0</v>
      </c>
      <c r="F21" s="164">
        <v>0</v>
      </c>
      <c r="G21" s="565">
        <v>0</v>
      </c>
      <c r="H21" s="693">
        <v>1</v>
      </c>
      <c r="I21" s="694">
        <v>1</v>
      </c>
      <c r="J21" s="562">
        <v>0</v>
      </c>
      <c r="K21" s="30">
        <v>1</v>
      </c>
      <c r="L21" s="30">
        <v>1</v>
      </c>
      <c r="M21" s="164">
        <v>0</v>
      </c>
      <c r="N21" s="164">
        <v>1</v>
      </c>
      <c r="O21" s="571">
        <v>1</v>
      </c>
      <c r="P21" s="30">
        <v>1</v>
      </c>
      <c r="Q21" s="30">
        <v>0</v>
      </c>
      <c r="R21" s="164">
        <v>0</v>
      </c>
      <c r="S21" s="164">
        <v>0</v>
      </c>
      <c r="T21" s="568">
        <v>0</v>
      </c>
      <c r="U21" s="30">
        <v>0</v>
      </c>
      <c r="V21" s="30">
        <v>0</v>
      </c>
      <c r="W21" s="572">
        <v>0</v>
      </c>
      <c r="X21" s="572">
        <v>0</v>
      </c>
      <c r="Y21" s="565">
        <v>0</v>
      </c>
      <c r="Z21" s="30">
        <v>0</v>
      </c>
      <c r="AA21" s="30">
        <v>0</v>
      </c>
      <c r="AB21" s="164">
        <v>0</v>
      </c>
      <c r="AC21" s="164">
        <v>0</v>
      </c>
      <c r="AD21" s="571">
        <v>0</v>
      </c>
      <c r="AE21" s="30">
        <v>0</v>
      </c>
      <c r="AF21" s="30">
        <v>0</v>
      </c>
      <c r="AG21" s="715"/>
    </row>
    <row r="22" spans="1:33" ht="15" customHeight="1">
      <c r="A22" s="33"/>
      <c r="B22" s="92">
        <v>20</v>
      </c>
      <c r="C22" s="285">
        <v>1</v>
      </c>
      <c r="D22" s="61" t="s">
        <v>780</v>
      </c>
      <c r="E22" s="164">
        <v>0</v>
      </c>
      <c r="F22" s="164">
        <v>0</v>
      </c>
      <c r="G22" s="565">
        <v>0</v>
      </c>
      <c r="H22" s="693">
        <v>1</v>
      </c>
      <c r="I22" s="692">
        <v>1</v>
      </c>
      <c r="J22" s="564">
        <v>1</v>
      </c>
      <c r="K22" s="30">
        <v>1</v>
      </c>
      <c r="L22" s="30">
        <v>1</v>
      </c>
      <c r="M22" s="164">
        <v>0</v>
      </c>
      <c r="N22" s="164">
        <v>1</v>
      </c>
      <c r="O22" s="571">
        <v>1</v>
      </c>
      <c r="P22" s="30">
        <v>1</v>
      </c>
      <c r="Q22" s="30">
        <v>1</v>
      </c>
      <c r="R22" s="239">
        <v>0</v>
      </c>
      <c r="S22" s="239">
        <v>0</v>
      </c>
      <c r="T22" s="568">
        <v>1</v>
      </c>
      <c r="U22" s="30">
        <v>0</v>
      </c>
      <c r="V22" s="30">
        <v>0</v>
      </c>
      <c r="W22" s="572">
        <v>0</v>
      </c>
      <c r="X22" s="572">
        <v>0</v>
      </c>
      <c r="Y22" s="565">
        <v>0</v>
      </c>
      <c r="Z22" s="30">
        <v>0</v>
      </c>
      <c r="AA22" s="30">
        <v>0</v>
      </c>
      <c r="AB22" s="164">
        <v>1</v>
      </c>
      <c r="AC22" s="164">
        <v>1</v>
      </c>
      <c r="AD22" s="571">
        <v>1</v>
      </c>
      <c r="AE22" s="30">
        <v>0</v>
      </c>
      <c r="AF22" s="30">
        <v>0</v>
      </c>
      <c r="AG22" s="715"/>
    </row>
    <row r="23" spans="1:33" ht="15" customHeight="1">
      <c r="A23" s="33"/>
      <c r="B23" s="92">
        <v>21</v>
      </c>
      <c r="C23" s="285">
        <v>1</v>
      </c>
      <c r="D23" s="61" t="s">
        <v>781</v>
      </c>
      <c r="E23" s="164">
        <v>0</v>
      </c>
      <c r="F23" s="164">
        <v>0</v>
      </c>
      <c r="G23" s="565">
        <v>0</v>
      </c>
      <c r="H23" s="161">
        <v>0</v>
      </c>
      <c r="I23" s="692">
        <v>0</v>
      </c>
      <c r="J23" s="562">
        <v>0</v>
      </c>
      <c r="K23" s="30">
        <v>1</v>
      </c>
      <c r="L23" s="30">
        <v>0</v>
      </c>
      <c r="M23" s="164">
        <v>0</v>
      </c>
      <c r="N23" s="164">
        <v>0</v>
      </c>
      <c r="O23" s="571">
        <v>0</v>
      </c>
      <c r="P23" s="30">
        <v>0</v>
      </c>
      <c r="Q23" s="30">
        <v>0</v>
      </c>
      <c r="R23" s="164">
        <v>0</v>
      </c>
      <c r="S23" s="164">
        <v>0</v>
      </c>
      <c r="T23" s="568">
        <v>0</v>
      </c>
      <c r="U23" s="30">
        <v>0</v>
      </c>
      <c r="V23" s="30">
        <v>0</v>
      </c>
      <c r="W23" s="572">
        <v>0</v>
      </c>
      <c r="X23" s="572">
        <v>0</v>
      </c>
      <c r="Y23" s="565">
        <v>0</v>
      </c>
      <c r="Z23" s="30">
        <v>0</v>
      </c>
      <c r="AA23" s="30">
        <v>0</v>
      </c>
      <c r="AB23" s="164">
        <v>0</v>
      </c>
      <c r="AC23" s="164">
        <v>0</v>
      </c>
      <c r="AD23" s="571">
        <v>0</v>
      </c>
      <c r="AE23" s="30">
        <v>0</v>
      </c>
      <c r="AF23" s="30">
        <v>0</v>
      </c>
      <c r="AG23" s="715"/>
    </row>
    <row r="24" spans="1:33" ht="15" customHeight="1">
      <c r="A24" s="33"/>
      <c r="B24" s="92">
        <v>22</v>
      </c>
      <c r="C24" s="285">
        <v>1</v>
      </c>
      <c r="D24" s="61" t="s">
        <v>782</v>
      </c>
      <c r="E24" s="164">
        <v>0</v>
      </c>
      <c r="F24" s="164">
        <v>0</v>
      </c>
      <c r="G24" s="565">
        <v>0</v>
      </c>
      <c r="H24" s="693">
        <v>1</v>
      </c>
      <c r="I24" s="692">
        <v>0</v>
      </c>
      <c r="J24" s="564">
        <v>0</v>
      </c>
      <c r="K24" s="30">
        <v>0</v>
      </c>
      <c r="L24" s="30">
        <v>0</v>
      </c>
      <c r="M24" s="239">
        <v>1</v>
      </c>
      <c r="N24" s="239">
        <v>1</v>
      </c>
      <c r="O24" s="571">
        <v>0</v>
      </c>
      <c r="P24" s="30">
        <v>0</v>
      </c>
      <c r="Q24" s="30">
        <v>0</v>
      </c>
      <c r="R24" s="164">
        <v>0</v>
      </c>
      <c r="S24" s="164">
        <v>0</v>
      </c>
      <c r="T24" s="568">
        <v>0</v>
      </c>
      <c r="U24" s="30">
        <v>0</v>
      </c>
      <c r="V24" s="30">
        <v>0</v>
      </c>
      <c r="W24" s="572">
        <v>1</v>
      </c>
      <c r="X24" s="572">
        <v>1</v>
      </c>
      <c r="Y24" s="565">
        <v>1</v>
      </c>
      <c r="Z24" s="30">
        <v>0</v>
      </c>
      <c r="AA24" s="30">
        <v>0</v>
      </c>
      <c r="AB24" s="164">
        <v>1</v>
      </c>
      <c r="AC24" s="164">
        <v>1</v>
      </c>
      <c r="AD24" s="571">
        <v>1</v>
      </c>
      <c r="AE24" s="30">
        <v>1</v>
      </c>
      <c r="AF24" s="30">
        <v>1</v>
      </c>
      <c r="AG24" s="715"/>
    </row>
    <row r="25" spans="1:33" ht="15" customHeight="1">
      <c r="A25" s="33"/>
      <c r="B25" s="92">
        <v>23</v>
      </c>
      <c r="C25" s="285">
        <v>1</v>
      </c>
      <c r="D25" s="61" t="s">
        <v>1765</v>
      </c>
      <c r="E25" s="164">
        <v>0</v>
      </c>
      <c r="F25" s="164">
        <v>0</v>
      </c>
      <c r="G25" s="565">
        <v>0</v>
      </c>
      <c r="H25" s="693">
        <v>1</v>
      </c>
      <c r="I25" s="692">
        <v>1</v>
      </c>
      <c r="J25" s="564">
        <v>1</v>
      </c>
      <c r="K25" s="30">
        <v>1</v>
      </c>
      <c r="L25" s="30">
        <v>1</v>
      </c>
      <c r="M25" s="164">
        <v>1</v>
      </c>
      <c r="N25" s="164">
        <v>1</v>
      </c>
      <c r="O25" s="571">
        <v>1</v>
      </c>
      <c r="P25" s="30">
        <v>1</v>
      </c>
      <c r="Q25" s="30">
        <v>1</v>
      </c>
      <c r="R25" s="164">
        <v>1</v>
      </c>
      <c r="S25" s="164">
        <v>1</v>
      </c>
      <c r="T25" s="568">
        <v>1</v>
      </c>
      <c r="U25" s="30">
        <v>1</v>
      </c>
      <c r="V25" s="30">
        <v>1</v>
      </c>
      <c r="W25" s="572">
        <v>1</v>
      </c>
      <c r="X25" s="572">
        <v>1</v>
      </c>
      <c r="Y25" s="565">
        <v>1</v>
      </c>
      <c r="Z25" s="30">
        <v>0</v>
      </c>
      <c r="AA25" s="30">
        <v>0</v>
      </c>
      <c r="AB25" s="164">
        <v>1</v>
      </c>
      <c r="AC25" s="164">
        <v>1</v>
      </c>
      <c r="AD25" s="571">
        <v>1</v>
      </c>
      <c r="AE25" s="30">
        <v>1</v>
      </c>
      <c r="AF25" s="30">
        <v>1</v>
      </c>
      <c r="AG25" s="715"/>
    </row>
    <row r="26" spans="1:33" ht="15" customHeight="1">
      <c r="A26" s="33"/>
      <c r="B26" s="92">
        <v>24</v>
      </c>
      <c r="C26" s="285">
        <v>1</v>
      </c>
      <c r="D26" s="61" t="s">
        <v>1769</v>
      </c>
      <c r="E26" s="164">
        <v>0</v>
      </c>
      <c r="F26" s="164">
        <v>0</v>
      </c>
      <c r="G26" s="565">
        <v>0</v>
      </c>
      <c r="H26" s="693">
        <v>1</v>
      </c>
      <c r="I26" s="692">
        <v>1</v>
      </c>
      <c r="J26" s="564">
        <v>1</v>
      </c>
      <c r="K26" s="30">
        <v>1</v>
      </c>
      <c r="L26" s="30">
        <v>1</v>
      </c>
      <c r="M26" s="164">
        <v>0</v>
      </c>
      <c r="N26" s="164">
        <v>0</v>
      </c>
      <c r="O26" s="571">
        <v>0</v>
      </c>
      <c r="P26" s="30">
        <v>0</v>
      </c>
      <c r="Q26" s="30">
        <v>0</v>
      </c>
      <c r="R26" s="164">
        <v>0</v>
      </c>
      <c r="S26" s="164">
        <v>0</v>
      </c>
      <c r="T26" s="568">
        <v>0</v>
      </c>
      <c r="U26" s="30">
        <v>1</v>
      </c>
      <c r="V26" s="30">
        <v>1</v>
      </c>
      <c r="W26" s="572">
        <v>0</v>
      </c>
      <c r="X26" s="572">
        <v>0</v>
      </c>
      <c r="Y26" s="565">
        <v>0</v>
      </c>
      <c r="Z26" s="30">
        <v>0</v>
      </c>
      <c r="AA26" s="30">
        <v>0</v>
      </c>
      <c r="AB26" s="164">
        <v>1</v>
      </c>
      <c r="AC26" s="164">
        <v>1</v>
      </c>
      <c r="AD26" s="571">
        <v>1</v>
      </c>
      <c r="AE26" s="30">
        <v>1</v>
      </c>
      <c r="AF26" s="30">
        <v>1</v>
      </c>
      <c r="AG26" s="715"/>
    </row>
    <row r="27" spans="1:33" ht="15" customHeight="1">
      <c r="A27" s="33"/>
      <c r="B27" s="92">
        <v>25</v>
      </c>
      <c r="C27" s="285">
        <v>1</v>
      </c>
      <c r="D27" s="61" t="s">
        <v>1796</v>
      </c>
      <c r="E27" s="164">
        <v>0</v>
      </c>
      <c r="F27" s="164">
        <v>0</v>
      </c>
      <c r="G27" s="565">
        <v>0</v>
      </c>
      <c r="H27" s="693">
        <v>1</v>
      </c>
      <c r="I27" s="692">
        <v>1</v>
      </c>
      <c r="J27" s="564">
        <v>1</v>
      </c>
      <c r="K27" s="30">
        <v>1</v>
      </c>
      <c r="L27" s="30">
        <v>1</v>
      </c>
      <c r="M27" s="164">
        <v>0</v>
      </c>
      <c r="N27" s="164">
        <v>0</v>
      </c>
      <c r="O27" s="571">
        <v>0</v>
      </c>
      <c r="P27" s="30">
        <v>0</v>
      </c>
      <c r="Q27" s="30">
        <v>0</v>
      </c>
      <c r="R27" s="164">
        <v>0</v>
      </c>
      <c r="S27" s="164">
        <v>0</v>
      </c>
      <c r="T27" s="568">
        <v>0</v>
      </c>
      <c r="U27" s="30">
        <v>1</v>
      </c>
      <c r="V27" s="30">
        <v>1</v>
      </c>
      <c r="W27" s="572">
        <v>0</v>
      </c>
      <c r="X27" s="572">
        <v>0</v>
      </c>
      <c r="Y27" s="565">
        <v>0</v>
      </c>
      <c r="Z27" s="30">
        <v>0</v>
      </c>
      <c r="AA27" s="30">
        <v>0</v>
      </c>
      <c r="AB27" s="164">
        <v>1</v>
      </c>
      <c r="AC27" s="164">
        <v>1</v>
      </c>
      <c r="AD27" s="571">
        <v>1</v>
      </c>
      <c r="AE27" s="30">
        <v>1</v>
      </c>
      <c r="AF27" s="30">
        <v>1</v>
      </c>
      <c r="AG27" s="715"/>
    </row>
    <row r="28" spans="1:33" ht="15" customHeight="1">
      <c r="A28" s="33"/>
      <c r="B28" s="92">
        <v>26</v>
      </c>
      <c r="C28" s="285">
        <v>1</v>
      </c>
      <c r="D28" s="61" t="s">
        <v>783</v>
      </c>
      <c r="E28" s="164">
        <v>0</v>
      </c>
      <c r="F28" s="164">
        <v>0</v>
      </c>
      <c r="G28" s="565">
        <v>0</v>
      </c>
      <c r="H28" s="693">
        <v>1</v>
      </c>
      <c r="I28" s="692">
        <v>1</v>
      </c>
      <c r="J28" s="564">
        <v>1</v>
      </c>
      <c r="K28" s="30">
        <v>1</v>
      </c>
      <c r="L28" s="30">
        <v>1</v>
      </c>
      <c r="M28" s="164">
        <v>0</v>
      </c>
      <c r="N28" s="164">
        <v>1</v>
      </c>
      <c r="O28" s="571">
        <v>1</v>
      </c>
      <c r="P28" s="30">
        <v>1</v>
      </c>
      <c r="Q28" s="30">
        <v>1</v>
      </c>
      <c r="R28" s="164">
        <v>1</v>
      </c>
      <c r="S28" s="164">
        <v>1</v>
      </c>
      <c r="T28" s="568">
        <v>1</v>
      </c>
      <c r="U28" s="30">
        <v>1</v>
      </c>
      <c r="V28" s="30">
        <v>1</v>
      </c>
      <c r="W28" s="572">
        <v>0</v>
      </c>
      <c r="X28" s="572">
        <v>0</v>
      </c>
      <c r="Y28" s="565">
        <v>1</v>
      </c>
      <c r="Z28" s="30">
        <v>1</v>
      </c>
      <c r="AA28" s="30">
        <v>1</v>
      </c>
      <c r="AB28" s="164">
        <v>1</v>
      </c>
      <c r="AC28" s="164">
        <v>1</v>
      </c>
      <c r="AD28" s="571">
        <v>1</v>
      </c>
      <c r="AE28" s="30">
        <v>1</v>
      </c>
      <c r="AF28" s="30">
        <v>1</v>
      </c>
      <c r="AG28" s="715"/>
    </row>
    <row r="29" spans="1:33" ht="15" customHeight="1">
      <c r="A29" s="33"/>
      <c r="B29" s="92">
        <v>27</v>
      </c>
      <c r="C29" s="285">
        <v>1</v>
      </c>
      <c r="D29" s="61" t="s">
        <v>784</v>
      </c>
      <c r="E29" s="164">
        <v>0</v>
      </c>
      <c r="F29" s="164">
        <v>0</v>
      </c>
      <c r="G29" s="565">
        <v>0</v>
      </c>
      <c r="H29" s="693">
        <v>1</v>
      </c>
      <c r="I29" s="692">
        <v>1</v>
      </c>
      <c r="J29" s="564">
        <v>1</v>
      </c>
      <c r="K29" s="30">
        <v>1</v>
      </c>
      <c r="L29" s="30">
        <v>0</v>
      </c>
      <c r="M29" s="164">
        <v>0</v>
      </c>
      <c r="N29" s="164">
        <v>1</v>
      </c>
      <c r="O29" s="571">
        <v>1</v>
      </c>
      <c r="P29" s="30">
        <v>1</v>
      </c>
      <c r="Q29" s="30">
        <v>1</v>
      </c>
      <c r="R29" s="239">
        <v>1</v>
      </c>
      <c r="S29" s="239">
        <v>1</v>
      </c>
      <c r="T29" s="568">
        <v>0</v>
      </c>
      <c r="U29" s="30">
        <v>1</v>
      </c>
      <c r="V29" s="30">
        <v>1</v>
      </c>
      <c r="W29" s="572">
        <v>0</v>
      </c>
      <c r="X29" s="572">
        <v>0</v>
      </c>
      <c r="Y29" s="565">
        <v>0</v>
      </c>
      <c r="Z29" s="30">
        <v>0</v>
      </c>
      <c r="AA29" s="30">
        <v>0</v>
      </c>
      <c r="AB29" s="164">
        <v>1</v>
      </c>
      <c r="AC29" s="164">
        <v>1</v>
      </c>
      <c r="AD29" s="571">
        <v>1</v>
      </c>
      <c r="AE29" s="30">
        <v>1</v>
      </c>
      <c r="AF29" s="30">
        <v>1</v>
      </c>
      <c r="AG29" s="715"/>
    </row>
    <row r="30" spans="1:33" ht="15" customHeight="1">
      <c r="A30" s="33"/>
      <c r="B30" s="92">
        <v>28</v>
      </c>
      <c r="C30" s="285">
        <v>1</v>
      </c>
      <c r="D30" s="61" t="s">
        <v>1795</v>
      </c>
      <c r="E30" s="164">
        <v>0</v>
      </c>
      <c r="F30" s="164">
        <v>0</v>
      </c>
      <c r="G30" s="565">
        <v>0</v>
      </c>
      <c r="H30" s="693">
        <v>1</v>
      </c>
      <c r="I30" s="692">
        <v>1</v>
      </c>
      <c r="J30" s="564">
        <v>1</v>
      </c>
      <c r="K30" s="30">
        <v>1</v>
      </c>
      <c r="L30" s="30">
        <v>1</v>
      </c>
      <c r="M30" s="164">
        <v>0</v>
      </c>
      <c r="N30" s="164">
        <v>1</v>
      </c>
      <c r="O30" s="571">
        <v>1</v>
      </c>
      <c r="P30" s="30">
        <v>0</v>
      </c>
      <c r="Q30" s="30">
        <v>0</v>
      </c>
      <c r="R30" s="164">
        <v>1</v>
      </c>
      <c r="S30" s="164">
        <v>1</v>
      </c>
      <c r="T30" s="568">
        <v>1</v>
      </c>
      <c r="U30" s="30">
        <v>1</v>
      </c>
      <c r="V30" s="30">
        <v>1</v>
      </c>
      <c r="W30" s="572">
        <v>0</v>
      </c>
      <c r="X30" s="572">
        <v>0</v>
      </c>
      <c r="Y30" s="565">
        <v>0</v>
      </c>
      <c r="Z30" s="30">
        <v>0</v>
      </c>
      <c r="AA30" s="30">
        <v>0</v>
      </c>
      <c r="AB30" s="164">
        <v>1</v>
      </c>
      <c r="AC30" s="164">
        <v>1</v>
      </c>
      <c r="AD30" s="571">
        <v>1</v>
      </c>
      <c r="AE30" s="30">
        <v>1</v>
      </c>
      <c r="AF30" s="30">
        <v>1</v>
      </c>
      <c r="AG30" s="715"/>
    </row>
    <row r="31" spans="1:33" ht="15" customHeight="1">
      <c r="A31" s="33"/>
      <c r="B31" s="92">
        <v>29</v>
      </c>
      <c r="C31" s="285">
        <v>1</v>
      </c>
      <c r="D31" s="61" t="s">
        <v>785</v>
      </c>
      <c r="E31" s="164">
        <v>0</v>
      </c>
      <c r="F31" s="164">
        <v>0</v>
      </c>
      <c r="G31" s="565">
        <v>0</v>
      </c>
      <c r="H31" s="693">
        <v>1</v>
      </c>
      <c r="I31" s="692">
        <v>0</v>
      </c>
      <c r="J31" s="564">
        <v>0</v>
      </c>
      <c r="K31" s="30">
        <v>0</v>
      </c>
      <c r="L31" s="30">
        <v>0</v>
      </c>
      <c r="M31" s="239">
        <v>1</v>
      </c>
      <c r="N31" s="239">
        <v>1</v>
      </c>
      <c r="O31" s="571">
        <v>0</v>
      </c>
      <c r="P31" s="30">
        <v>0</v>
      </c>
      <c r="Q31" s="30">
        <v>0</v>
      </c>
      <c r="R31" s="164">
        <v>0</v>
      </c>
      <c r="S31" s="164">
        <v>0</v>
      </c>
      <c r="T31" s="568">
        <v>0</v>
      </c>
      <c r="U31" s="30">
        <v>0</v>
      </c>
      <c r="V31" s="30">
        <v>0</v>
      </c>
      <c r="W31" s="572">
        <v>0</v>
      </c>
      <c r="X31" s="572">
        <v>0</v>
      </c>
      <c r="Y31" s="565">
        <v>0</v>
      </c>
      <c r="Z31" s="30">
        <v>0</v>
      </c>
      <c r="AA31" s="30">
        <v>0</v>
      </c>
      <c r="AB31" s="164">
        <v>1</v>
      </c>
      <c r="AC31" s="164">
        <v>1</v>
      </c>
      <c r="AD31" s="571">
        <v>1</v>
      </c>
      <c r="AE31" s="30">
        <v>0</v>
      </c>
      <c r="AF31" s="30">
        <v>0</v>
      </c>
      <c r="AG31" s="715"/>
    </row>
    <row r="32" spans="1:33" ht="15" customHeight="1">
      <c r="A32" s="33"/>
      <c r="B32" s="92">
        <v>30</v>
      </c>
      <c r="C32" s="285">
        <v>1</v>
      </c>
      <c r="D32" s="61" t="s">
        <v>1269</v>
      </c>
      <c r="E32" s="164">
        <v>0</v>
      </c>
      <c r="F32" s="164">
        <v>0</v>
      </c>
      <c r="G32" s="565">
        <v>0</v>
      </c>
      <c r="H32" s="693">
        <v>1</v>
      </c>
      <c r="I32" s="692">
        <v>1</v>
      </c>
      <c r="J32" s="564">
        <v>1</v>
      </c>
      <c r="K32" s="30">
        <v>1</v>
      </c>
      <c r="L32" s="30">
        <v>1</v>
      </c>
      <c r="M32" s="164">
        <v>0</v>
      </c>
      <c r="N32" s="164">
        <v>0</v>
      </c>
      <c r="O32" s="571">
        <v>0</v>
      </c>
      <c r="P32" s="30">
        <v>0</v>
      </c>
      <c r="Q32" s="30">
        <v>0</v>
      </c>
      <c r="R32" s="164">
        <v>0</v>
      </c>
      <c r="S32" s="164">
        <v>0</v>
      </c>
      <c r="T32" s="568">
        <v>0</v>
      </c>
      <c r="U32" s="30">
        <v>1</v>
      </c>
      <c r="V32" s="30">
        <v>1</v>
      </c>
      <c r="W32" s="572">
        <v>0</v>
      </c>
      <c r="X32" s="572">
        <v>0</v>
      </c>
      <c r="Y32" s="565">
        <v>0</v>
      </c>
      <c r="Z32" s="30">
        <v>0</v>
      </c>
      <c r="AA32" s="30">
        <v>0</v>
      </c>
      <c r="AB32" s="164">
        <v>1</v>
      </c>
      <c r="AC32" s="164">
        <v>1</v>
      </c>
      <c r="AD32" s="571">
        <v>1</v>
      </c>
      <c r="AE32" s="30">
        <v>1</v>
      </c>
      <c r="AF32" s="30">
        <v>1</v>
      </c>
      <c r="AG32" s="715"/>
    </row>
    <row r="33" spans="1:33" ht="15" customHeight="1">
      <c r="A33" s="33"/>
      <c r="B33" s="92">
        <v>31</v>
      </c>
      <c r="C33" s="285">
        <v>1</v>
      </c>
      <c r="D33" s="61" t="s">
        <v>786</v>
      </c>
      <c r="E33" s="164">
        <v>0</v>
      </c>
      <c r="F33" s="164">
        <v>0</v>
      </c>
      <c r="G33" s="565">
        <v>0</v>
      </c>
      <c r="H33" s="161">
        <v>0</v>
      </c>
      <c r="I33" s="694">
        <v>0</v>
      </c>
      <c r="J33" s="564">
        <v>1</v>
      </c>
      <c r="K33" s="30">
        <v>1</v>
      </c>
      <c r="L33" s="30">
        <v>1</v>
      </c>
      <c r="M33" s="164">
        <v>0</v>
      </c>
      <c r="N33" s="164">
        <v>0</v>
      </c>
      <c r="O33" s="571">
        <v>0</v>
      </c>
      <c r="P33" s="30">
        <v>0</v>
      </c>
      <c r="Q33" s="30">
        <v>0</v>
      </c>
      <c r="R33" s="164">
        <v>0</v>
      </c>
      <c r="S33" s="164">
        <v>0</v>
      </c>
      <c r="T33" s="568">
        <v>0</v>
      </c>
      <c r="U33" s="30">
        <v>1</v>
      </c>
      <c r="V33" s="30">
        <v>1</v>
      </c>
      <c r="W33" s="572">
        <v>0</v>
      </c>
      <c r="X33" s="572">
        <v>0</v>
      </c>
      <c r="Y33" s="565">
        <v>1</v>
      </c>
      <c r="Z33" s="30">
        <v>1</v>
      </c>
      <c r="AA33" s="30">
        <v>1</v>
      </c>
      <c r="AB33" s="164">
        <v>1</v>
      </c>
      <c r="AC33" s="164">
        <v>1</v>
      </c>
      <c r="AD33" s="571">
        <v>1</v>
      </c>
      <c r="AE33" s="30">
        <v>1</v>
      </c>
      <c r="AF33" s="30">
        <v>1</v>
      </c>
      <c r="AG33" s="715"/>
    </row>
    <row r="34" spans="1:33" ht="15" customHeight="1">
      <c r="A34" s="33"/>
      <c r="B34" s="92">
        <v>32</v>
      </c>
      <c r="C34" s="285">
        <v>1</v>
      </c>
      <c r="D34" s="61" t="s">
        <v>1794</v>
      </c>
      <c r="E34" s="164">
        <v>0</v>
      </c>
      <c r="F34" s="164">
        <v>0</v>
      </c>
      <c r="G34" s="565">
        <v>0</v>
      </c>
      <c r="H34" s="692">
        <v>1</v>
      </c>
      <c r="I34" s="692">
        <v>1</v>
      </c>
      <c r="J34" s="564">
        <v>1</v>
      </c>
      <c r="K34" s="30">
        <v>1</v>
      </c>
      <c r="L34" s="30">
        <v>1</v>
      </c>
      <c r="M34" s="164">
        <v>0</v>
      </c>
      <c r="N34" s="164">
        <v>1</v>
      </c>
      <c r="O34" s="571">
        <v>1</v>
      </c>
      <c r="P34" s="30">
        <v>1</v>
      </c>
      <c r="Q34" s="30">
        <v>1</v>
      </c>
      <c r="R34" s="164">
        <v>1</v>
      </c>
      <c r="S34" s="164">
        <v>1</v>
      </c>
      <c r="T34" s="568">
        <v>1</v>
      </c>
      <c r="U34" s="30">
        <v>1</v>
      </c>
      <c r="V34" s="30">
        <v>1</v>
      </c>
      <c r="W34" s="573">
        <v>0</v>
      </c>
      <c r="X34" s="573">
        <v>0</v>
      </c>
      <c r="Y34" s="565">
        <v>1</v>
      </c>
      <c r="Z34" s="30">
        <v>1</v>
      </c>
      <c r="AA34" s="30">
        <v>1</v>
      </c>
      <c r="AB34" s="239">
        <v>1</v>
      </c>
      <c r="AC34" s="239">
        <v>1</v>
      </c>
      <c r="AD34" s="571">
        <v>0</v>
      </c>
      <c r="AE34" s="30">
        <v>1</v>
      </c>
      <c r="AF34" s="30">
        <v>1</v>
      </c>
      <c r="AG34" s="715"/>
    </row>
    <row r="35" spans="1:33" ht="15" customHeight="1">
      <c r="A35" s="33"/>
      <c r="B35" s="92">
        <v>33</v>
      </c>
      <c r="C35" s="285">
        <v>1</v>
      </c>
      <c r="D35" s="61" t="s">
        <v>1268</v>
      </c>
      <c r="E35" s="164">
        <v>0</v>
      </c>
      <c r="F35" s="164">
        <v>0</v>
      </c>
      <c r="G35" s="565">
        <v>0</v>
      </c>
      <c r="H35" s="692">
        <v>1</v>
      </c>
      <c r="I35" s="692">
        <v>1</v>
      </c>
      <c r="J35" s="564">
        <v>1</v>
      </c>
      <c r="K35" s="30">
        <v>1</v>
      </c>
      <c r="L35" s="30">
        <v>0</v>
      </c>
      <c r="M35" s="164">
        <v>1</v>
      </c>
      <c r="N35" s="164">
        <v>1</v>
      </c>
      <c r="O35" s="571">
        <v>1</v>
      </c>
      <c r="P35" s="30">
        <v>1</v>
      </c>
      <c r="Q35" s="30">
        <v>0</v>
      </c>
      <c r="R35" s="164">
        <v>0</v>
      </c>
      <c r="S35" s="164">
        <v>0</v>
      </c>
      <c r="T35" s="568">
        <v>0</v>
      </c>
      <c r="U35" s="30">
        <v>0</v>
      </c>
      <c r="V35" s="30">
        <v>0</v>
      </c>
      <c r="W35" s="573">
        <v>0</v>
      </c>
      <c r="X35" s="573">
        <v>0</v>
      </c>
      <c r="Y35" s="565">
        <v>0</v>
      </c>
      <c r="Z35" s="30">
        <v>1</v>
      </c>
      <c r="AA35" s="30">
        <v>1</v>
      </c>
      <c r="AB35" s="164">
        <v>1</v>
      </c>
      <c r="AC35" s="164">
        <v>1</v>
      </c>
      <c r="AD35" s="571">
        <v>1</v>
      </c>
      <c r="AE35" s="30">
        <v>1</v>
      </c>
      <c r="AF35" s="30">
        <v>1</v>
      </c>
      <c r="AG35" s="715"/>
    </row>
    <row r="36" spans="1:33" ht="15" customHeight="1">
      <c r="A36" s="33"/>
      <c r="B36" s="92">
        <v>34</v>
      </c>
      <c r="C36" s="285">
        <v>1</v>
      </c>
      <c r="D36" s="61" t="s">
        <v>787</v>
      </c>
      <c r="E36" s="164">
        <v>0</v>
      </c>
      <c r="F36" s="164">
        <v>0</v>
      </c>
      <c r="G36" s="565">
        <v>0</v>
      </c>
      <c r="H36" s="692">
        <v>1</v>
      </c>
      <c r="I36" s="692">
        <v>1</v>
      </c>
      <c r="J36" s="564">
        <v>1</v>
      </c>
      <c r="K36" s="30">
        <v>1</v>
      </c>
      <c r="L36" s="30">
        <v>1</v>
      </c>
      <c r="M36" s="164">
        <v>0</v>
      </c>
      <c r="N36" s="164">
        <v>0</v>
      </c>
      <c r="O36" s="571">
        <v>0</v>
      </c>
      <c r="P36" s="30">
        <v>0</v>
      </c>
      <c r="Q36" s="30">
        <v>0</v>
      </c>
      <c r="R36" s="164">
        <v>0</v>
      </c>
      <c r="S36" s="164">
        <v>0</v>
      </c>
      <c r="T36" s="568">
        <v>0</v>
      </c>
      <c r="U36" s="30">
        <v>0</v>
      </c>
      <c r="V36" s="30">
        <v>0</v>
      </c>
      <c r="W36" s="572">
        <v>0</v>
      </c>
      <c r="X36" s="572">
        <v>0</v>
      </c>
      <c r="Y36" s="565">
        <v>0</v>
      </c>
      <c r="Z36" s="30">
        <v>0</v>
      </c>
      <c r="AA36" s="30">
        <v>0</v>
      </c>
      <c r="AB36" s="164">
        <v>1</v>
      </c>
      <c r="AC36" s="164">
        <v>1</v>
      </c>
      <c r="AD36" s="571">
        <v>1</v>
      </c>
      <c r="AE36" s="30">
        <v>1</v>
      </c>
      <c r="AF36" s="30">
        <v>1</v>
      </c>
      <c r="AG36" s="715"/>
    </row>
    <row r="37" spans="1:33" ht="15" customHeight="1">
      <c r="A37" s="33"/>
      <c r="B37" s="92">
        <v>35</v>
      </c>
      <c r="C37" s="285">
        <v>1</v>
      </c>
      <c r="D37" s="61" t="s">
        <v>788</v>
      </c>
      <c r="E37" s="164">
        <v>0</v>
      </c>
      <c r="F37" s="164">
        <v>0</v>
      </c>
      <c r="G37" s="565">
        <v>0</v>
      </c>
      <c r="H37" s="161">
        <v>0</v>
      </c>
      <c r="I37" s="692">
        <v>0</v>
      </c>
      <c r="J37" s="562">
        <v>0</v>
      </c>
      <c r="K37" s="30">
        <v>1</v>
      </c>
      <c r="L37" s="30">
        <v>0</v>
      </c>
      <c r="M37" s="164">
        <v>0</v>
      </c>
      <c r="N37" s="164">
        <v>0</v>
      </c>
      <c r="O37" s="571">
        <v>0</v>
      </c>
      <c r="P37" s="30">
        <v>0</v>
      </c>
      <c r="Q37" s="30">
        <v>0</v>
      </c>
      <c r="R37" s="164">
        <v>0</v>
      </c>
      <c r="S37" s="164">
        <v>0</v>
      </c>
      <c r="T37" s="568">
        <v>0</v>
      </c>
      <c r="U37" s="30">
        <v>0</v>
      </c>
      <c r="V37" s="30">
        <v>0</v>
      </c>
      <c r="W37" s="572">
        <v>0</v>
      </c>
      <c r="X37" s="572">
        <v>0</v>
      </c>
      <c r="Y37" s="565">
        <v>0</v>
      </c>
      <c r="Z37" s="30">
        <v>0</v>
      </c>
      <c r="AA37" s="30">
        <v>0</v>
      </c>
      <c r="AB37" s="164">
        <v>1</v>
      </c>
      <c r="AC37" s="164">
        <v>1</v>
      </c>
      <c r="AD37" s="571">
        <v>1</v>
      </c>
      <c r="AE37" s="30">
        <v>1</v>
      </c>
      <c r="AF37" s="30">
        <v>1</v>
      </c>
      <c r="AG37" s="715"/>
    </row>
    <row r="38" spans="1:33" ht="15" customHeight="1">
      <c r="A38" s="33"/>
      <c r="B38" s="92">
        <v>36</v>
      </c>
      <c r="C38" s="285">
        <v>1</v>
      </c>
      <c r="D38" s="61" t="s">
        <v>789</v>
      </c>
      <c r="E38" s="164">
        <v>0</v>
      </c>
      <c r="F38" s="164">
        <v>0</v>
      </c>
      <c r="G38" s="565">
        <v>0</v>
      </c>
      <c r="H38" s="161">
        <v>0</v>
      </c>
      <c r="I38" s="694">
        <v>0</v>
      </c>
      <c r="J38" s="564">
        <v>1</v>
      </c>
      <c r="K38" s="30">
        <v>1</v>
      </c>
      <c r="L38" s="30">
        <v>0</v>
      </c>
      <c r="M38" s="164">
        <v>0</v>
      </c>
      <c r="N38" s="164">
        <v>0</v>
      </c>
      <c r="O38" s="571">
        <v>0</v>
      </c>
      <c r="P38" s="30">
        <v>0</v>
      </c>
      <c r="Q38" s="30">
        <v>0</v>
      </c>
      <c r="R38" s="164">
        <v>0</v>
      </c>
      <c r="S38" s="164">
        <v>0</v>
      </c>
      <c r="T38" s="568">
        <v>0</v>
      </c>
      <c r="U38" s="30">
        <v>1</v>
      </c>
      <c r="V38" s="30">
        <v>1</v>
      </c>
      <c r="W38" s="572">
        <v>0</v>
      </c>
      <c r="X38" s="572">
        <v>0</v>
      </c>
      <c r="Y38" s="565">
        <v>0</v>
      </c>
      <c r="Z38" s="30">
        <v>0</v>
      </c>
      <c r="AA38" s="30">
        <v>0</v>
      </c>
      <c r="AB38" s="164">
        <v>1</v>
      </c>
      <c r="AC38" s="164">
        <v>1</v>
      </c>
      <c r="AD38" s="571">
        <v>1</v>
      </c>
      <c r="AE38" s="30">
        <v>1</v>
      </c>
      <c r="AF38" s="30">
        <v>1</v>
      </c>
      <c r="AG38" s="715"/>
    </row>
    <row r="39" spans="1:33" ht="15" customHeight="1">
      <c r="A39" s="33"/>
      <c r="B39" s="92">
        <v>37</v>
      </c>
      <c r="C39" s="285">
        <v>1</v>
      </c>
      <c r="D39" s="61" t="s">
        <v>1799</v>
      </c>
      <c r="E39" s="164">
        <v>0</v>
      </c>
      <c r="F39" s="164">
        <v>0</v>
      </c>
      <c r="G39" s="565">
        <v>0</v>
      </c>
      <c r="H39" s="693">
        <v>1</v>
      </c>
      <c r="I39" s="692">
        <v>1</v>
      </c>
      <c r="J39" s="564">
        <v>1</v>
      </c>
      <c r="K39" s="30">
        <v>1</v>
      </c>
      <c r="L39" s="30">
        <v>1</v>
      </c>
      <c r="M39" s="164">
        <v>1</v>
      </c>
      <c r="N39" s="164">
        <v>1</v>
      </c>
      <c r="O39" s="571">
        <v>1</v>
      </c>
      <c r="P39" s="30">
        <v>1</v>
      </c>
      <c r="Q39" s="30">
        <v>1</v>
      </c>
      <c r="R39" s="164">
        <v>1</v>
      </c>
      <c r="S39" s="164">
        <v>1</v>
      </c>
      <c r="T39" s="568">
        <v>1</v>
      </c>
      <c r="U39" s="30">
        <v>0</v>
      </c>
      <c r="V39" s="30">
        <v>0</v>
      </c>
      <c r="W39" s="572">
        <v>1</v>
      </c>
      <c r="X39" s="572">
        <v>1</v>
      </c>
      <c r="Y39" s="565">
        <v>1</v>
      </c>
      <c r="Z39" s="30">
        <v>1</v>
      </c>
      <c r="AA39" s="30">
        <v>1</v>
      </c>
      <c r="AB39" s="164">
        <v>1</v>
      </c>
      <c r="AC39" s="164">
        <v>1</v>
      </c>
      <c r="AD39" s="571">
        <v>1</v>
      </c>
      <c r="AE39" s="30">
        <v>1</v>
      </c>
      <c r="AF39" s="30">
        <v>0</v>
      </c>
      <c r="AG39" s="715"/>
    </row>
    <row r="40" spans="1:33" ht="15" customHeight="1">
      <c r="A40" s="33"/>
      <c r="B40" s="92">
        <v>38</v>
      </c>
      <c r="C40" s="285">
        <v>1</v>
      </c>
      <c r="D40" s="61" t="s">
        <v>1798</v>
      </c>
      <c r="E40" s="164">
        <v>0</v>
      </c>
      <c r="F40" s="164">
        <v>0</v>
      </c>
      <c r="G40" s="565">
        <v>0</v>
      </c>
      <c r="H40" s="693">
        <v>1</v>
      </c>
      <c r="I40" s="692">
        <v>1</v>
      </c>
      <c r="J40" s="564">
        <v>1</v>
      </c>
      <c r="K40" s="30">
        <v>1</v>
      </c>
      <c r="L40" s="30">
        <v>1</v>
      </c>
      <c r="M40" s="164">
        <v>1</v>
      </c>
      <c r="N40" s="164">
        <v>1</v>
      </c>
      <c r="O40" s="571">
        <v>1</v>
      </c>
      <c r="P40" s="30">
        <v>1</v>
      </c>
      <c r="Q40" s="30">
        <v>0</v>
      </c>
      <c r="R40" s="164">
        <v>1</v>
      </c>
      <c r="S40" s="164">
        <v>1</v>
      </c>
      <c r="T40" s="568">
        <v>1</v>
      </c>
      <c r="U40" s="30">
        <v>1</v>
      </c>
      <c r="V40" s="30">
        <v>1</v>
      </c>
      <c r="W40" s="572">
        <v>1</v>
      </c>
      <c r="X40" s="572">
        <v>1</v>
      </c>
      <c r="Y40" s="565">
        <v>1</v>
      </c>
      <c r="Z40" s="30">
        <v>1</v>
      </c>
      <c r="AA40" s="30">
        <v>1</v>
      </c>
      <c r="AB40" s="164">
        <v>1</v>
      </c>
      <c r="AC40" s="164">
        <v>1</v>
      </c>
      <c r="AD40" s="571">
        <v>1</v>
      </c>
      <c r="AE40" s="30">
        <v>1</v>
      </c>
      <c r="AF40" s="30">
        <v>1</v>
      </c>
      <c r="AG40" s="715"/>
    </row>
    <row r="41" spans="1:33" ht="15" customHeight="1">
      <c r="A41" s="33"/>
      <c r="B41" s="92">
        <v>39</v>
      </c>
      <c r="C41" s="285">
        <v>1</v>
      </c>
      <c r="D41" s="61" t="s">
        <v>1800</v>
      </c>
      <c r="E41" s="164">
        <v>0</v>
      </c>
      <c r="F41" s="164">
        <v>0</v>
      </c>
      <c r="G41" s="565">
        <v>0</v>
      </c>
      <c r="H41" s="693">
        <v>1</v>
      </c>
      <c r="I41" s="692">
        <v>1</v>
      </c>
      <c r="J41" s="564">
        <v>1</v>
      </c>
      <c r="K41" s="30">
        <v>1</v>
      </c>
      <c r="L41" s="30">
        <v>1</v>
      </c>
      <c r="M41" s="164">
        <v>1</v>
      </c>
      <c r="N41" s="164">
        <v>0</v>
      </c>
      <c r="O41" s="571">
        <v>0</v>
      </c>
      <c r="P41" s="30">
        <v>0</v>
      </c>
      <c r="Q41" s="30">
        <v>0</v>
      </c>
      <c r="R41" s="164">
        <v>1</v>
      </c>
      <c r="S41" s="164">
        <v>1</v>
      </c>
      <c r="T41" s="568">
        <v>1</v>
      </c>
      <c r="U41" s="30">
        <v>1</v>
      </c>
      <c r="V41" s="30">
        <v>1</v>
      </c>
      <c r="W41" s="572">
        <v>0</v>
      </c>
      <c r="X41" s="572">
        <v>0</v>
      </c>
      <c r="Y41" s="565">
        <v>0</v>
      </c>
      <c r="Z41" s="30">
        <v>0</v>
      </c>
      <c r="AA41" s="30">
        <v>0</v>
      </c>
      <c r="AB41" s="164">
        <v>1</v>
      </c>
      <c r="AC41" s="164">
        <v>1</v>
      </c>
      <c r="AD41" s="571">
        <v>1</v>
      </c>
      <c r="AE41" s="30">
        <v>1</v>
      </c>
      <c r="AF41" s="30">
        <v>1</v>
      </c>
      <c r="AG41" s="715"/>
    </row>
    <row r="42" spans="1:33" ht="15" customHeight="1">
      <c r="A42" s="33"/>
      <c r="B42" s="92">
        <v>40</v>
      </c>
      <c r="C42" s="285">
        <v>1</v>
      </c>
      <c r="D42" s="61" t="s">
        <v>790</v>
      </c>
      <c r="E42" s="164">
        <v>0</v>
      </c>
      <c r="F42" s="164">
        <v>0</v>
      </c>
      <c r="G42" s="565">
        <v>0</v>
      </c>
      <c r="H42" s="693">
        <v>1</v>
      </c>
      <c r="I42" s="692">
        <v>0</v>
      </c>
      <c r="J42" s="562">
        <v>0</v>
      </c>
      <c r="K42" s="30">
        <v>1</v>
      </c>
      <c r="L42" s="30">
        <v>1</v>
      </c>
      <c r="M42" s="164">
        <v>0</v>
      </c>
      <c r="N42" s="164">
        <v>0</v>
      </c>
      <c r="O42" s="571">
        <v>0</v>
      </c>
      <c r="P42" s="30">
        <v>0</v>
      </c>
      <c r="Q42" s="30">
        <v>0</v>
      </c>
      <c r="R42" s="164">
        <v>0</v>
      </c>
      <c r="S42" s="164">
        <v>0</v>
      </c>
      <c r="T42" s="568">
        <v>0</v>
      </c>
      <c r="U42" s="30">
        <v>0</v>
      </c>
      <c r="V42" s="30">
        <v>0</v>
      </c>
      <c r="W42" s="572">
        <v>0</v>
      </c>
      <c r="X42" s="572">
        <v>0</v>
      </c>
      <c r="Y42" s="565">
        <v>0</v>
      </c>
      <c r="Z42" s="30">
        <v>0</v>
      </c>
      <c r="AA42" s="30">
        <v>0</v>
      </c>
      <c r="AB42" s="164">
        <v>0</v>
      </c>
      <c r="AC42" s="164">
        <v>0</v>
      </c>
      <c r="AD42" s="571">
        <v>0</v>
      </c>
      <c r="AE42" s="30">
        <v>1</v>
      </c>
      <c r="AF42" s="30">
        <v>1</v>
      </c>
      <c r="AG42" s="715"/>
    </row>
    <row r="43" spans="1:33" ht="15" customHeight="1">
      <c r="A43" s="33"/>
      <c r="B43" s="92">
        <v>41</v>
      </c>
      <c r="C43" s="285">
        <v>1</v>
      </c>
      <c r="D43" s="61" t="s">
        <v>791</v>
      </c>
      <c r="E43" s="164">
        <v>0</v>
      </c>
      <c r="F43" s="164">
        <v>0</v>
      </c>
      <c r="G43" s="565">
        <v>0</v>
      </c>
      <c r="H43" s="693">
        <v>1</v>
      </c>
      <c r="I43" s="692">
        <v>1</v>
      </c>
      <c r="J43" s="564">
        <v>1</v>
      </c>
      <c r="K43" s="30">
        <v>1</v>
      </c>
      <c r="L43" s="30">
        <v>1</v>
      </c>
      <c r="M43" s="239">
        <v>1</v>
      </c>
      <c r="N43" s="239">
        <v>1</v>
      </c>
      <c r="O43" s="571">
        <v>0</v>
      </c>
      <c r="P43" s="30">
        <v>0</v>
      </c>
      <c r="Q43" s="30">
        <v>0</v>
      </c>
      <c r="R43" s="164">
        <v>1</v>
      </c>
      <c r="S43" s="164">
        <v>1</v>
      </c>
      <c r="T43" s="568">
        <v>1</v>
      </c>
      <c r="U43" s="30">
        <v>1</v>
      </c>
      <c r="V43" s="30">
        <v>1</v>
      </c>
      <c r="W43" s="573">
        <v>1</v>
      </c>
      <c r="X43" s="573">
        <v>1</v>
      </c>
      <c r="Y43" s="565">
        <v>0</v>
      </c>
      <c r="Z43" s="30">
        <v>0</v>
      </c>
      <c r="AA43" s="30">
        <v>0</v>
      </c>
      <c r="AB43" s="164">
        <v>1</v>
      </c>
      <c r="AC43" s="164">
        <v>1</v>
      </c>
      <c r="AD43" s="571">
        <v>1</v>
      </c>
      <c r="AE43" s="30">
        <v>1</v>
      </c>
      <c r="AF43" s="30">
        <v>1</v>
      </c>
      <c r="AG43" s="715"/>
    </row>
    <row r="44" spans="1:33" ht="15" customHeight="1">
      <c r="A44" s="33"/>
      <c r="B44" s="274">
        <v>42</v>
      </c>
      <c r="C44" s="281">
        <v>1</v>
      </c>
      <c r="D44" s="61" t="s">
        <v>792</v>
      </c>
      <c r="E44" s="164">
        <v>0</v>
      </c>
      <c r="F44" s="164">
        <v>0</v>
      </c>
      <c r="G44" s="565">
        <v>0</v>
      </c>
      <c r="H44" s="693">
        <v>1</v>
      </c>
      <c r="I44" s="694">
        <v>1</v>
      </c>
      <c r="J44" s="562">
        <v>0</v>
      </c>
      <c r="K44" s="30">
        <v>1</v>
      </c>
      <c r="L44" s="30">
        <v>1</v>
      </c>
      <c r="M44" s="239">
        <v>1</v>
      </c>
      <c r="N44" s="239">
        <v>1</v>
      </c>
      <c r="O44" s="579">
        <v>0</v>
      </c>
      <c r="P44" s="30">
        <v>1</v>
      </c>
      <c r="Q44" s="30">
        <v>1</v>
      </c>
      <c r="R44" s="164">
        <v>1</v>
      </c>
      <c r="S44" s="164">
        <v>1</v>
      </c>
      <c r="T44" s="568">
        <v>1</v>
      </c>
      <c r="U44" s="30">
        <v>0</v>
      </c>
      <c r="V44" s="30">
        <v>0</v>
      </c>
      <c r="W44" s="572">
        <v>0</v>
      </c>
      <c r="X44" s="572">
        <v>0</v>
      </c>
      <c r="Y44" s="565">
        <v>0</v>
      </c>
      <c r="Z44" s="30">
        <v>1</v>
      </c>
      <c r="AA44" s="30">
        <v>1</v>
      </c>
      <c r="AB44" s="164">
        <v>1</v>
      </c>
      <c r="AC44" s="164">
        <v>1</v>
      </c>
      <c r="AD44" s="571">
        <v>1</v>
      </c>
      <c r="AE44" s="30">
        <v>1</v>
      </c>
      <c r="AF44" s="30">
        <v>1</v>
      </c>
      <c r="AG44" s="715"/>
    </row>
    <row r="45" spans="1:33" ht="15" customHeight="1">
      <c r="A45" s="33"/>
      <c r="B45" s="273">
        <v>43</v>
      </c>
      <c r="C45" s="286">
        <v>-1.75</v>
      </c>
      <c r="D45" s="276" t="s">
        <v>1807</v>
      </c>
      <c r="E45" s="572" t="s">
        <v>2166</v>
      </c>
      <c r="F45" s="572" t="s">
        <v>2166</v>
      </c>
      <c r="G45" s="566">
        <v>-1.75</v>
      </c>
      <c r="H45" s="572" t="s">
        <v>2166</v>
      </c>
      <c r="I45" s="239">
        <v>0</v>
      </c>
      <c r="J45" s="565">
        <v>0</v>
      </c>
      <c r="K45" s="30" t="s">
        <v>1654</v>
      </c>
      <c r="L45" s="30" t="s">
        <v>1654</v>
      </c>
      <c r="M45" s="572">
        <v>0</v>
      </c>
      <c r="N45" s="633">
        <v>-1.75</v>
      </c>
      <c r="O45" s="571">
        <v>-1.75</v>
      </c>
      <c r="P45" s="30" t="s">
        <v>1654</v>
      </c>
      <c r="Q45" s="30" t="s">
        <v>1654</v>
      </c>
      <c r="R45" s="572" t="s">
        <v>2166</v>
      </c>
      <c r="S45" s="164">
        <v>0</v>
      </c>
      <c r="T45" s="568">
        <v>0</v>
      </c>
      <c r="U45" s="30" t="s">
        <v>1654</v>
      </c>
      <c r="V45" s="30" t="s">
        <v>1654</v>
      </c>
      <c r="W45" s="572" t="s">
        <v>2166</v>
      </c>
      <c r="X45" s="572" t="s">
        <v>2166</v>
      </c>
      <c r="Y45" s="566">
        <v>-1.75</v>
      </c>
      <c r="Z45" s="30" t="s">
        <v>1654</v>
      </c>
      <c r="AA45" s="30" t="s">
        <v>1654</v>
      </c>
      <c r="AB45" s="572" t="s">
        <v>2166</v>
      </c>
      <c r="AC45" s="239">
        <v>0</v>
      </c>
      <c r="AD45" s="571">
        <v>-1.75</v>
      </c>
      <c r="AE45" s="30" t="s">
        <v>1654</v>
      </c>
      <c r="AF45" s="30" t="s">
        <v>1654</v>
      </c>
      <c r="AG45" s="715"/>
    </row>
    <row r="46" spans="1:33" ht="15" customHeight="1">
      <c r="A46" s="33"/>
      <c r="B46" s="273">
        <v>44</v>
      </c>
      <c r="C46" s="286">
        <v>-1.75</v>
      </c>
      <c r="D46" s="276" t="s">
        <v>1808</v>
      </c>
      <c r="E46" s="572" t="s">
        <v>2166</v>
      </c>
      <c r="F46" s="572" t="s">
        <v>2166</v>
      </c>
      <c r="G46" s="566">
        <v>-1.75</v>
      </c>
      <c r="H46" s="572" t="s">
        <v>2166</v>
      </c>
      <c r="I46" s="239">
        <v>0</v>
      </c>
      <c r="J46" s="565">
        <v>0</v>
      </c>
      <c r="K46" s="30" t="s">
        <v>1654</v>
      </c>
      <c r="L46" s="30" t="s">
        <v>1654</v>
      </c>
      <c r="M46" s="572">
        <v>0</v>
      </c>
      <c r="N46" s="633">
        <v>-1.75</v>
      </c>
      <c r="O46" s="571">
        <v>-1.75</v>
      </c>
      <c r="P46" s="30" t="s">
        <v>1654</v>
      </c>
      <c r="Q46" s="30" t="s">
        <v>1654</v>
      </c>
      <c r="R46" s="572" t="s">
        <v>2166</v>
      </c>
      <c r="S46" s="164">
        <v>0</v>
      </c>
      <c r="T46" s="568">
        <v>0</v>
      </c>
      <c r="U46" s="30" t="s">
        <v>1654</v>
      </c>
      <c r="V46" s="30" t="s">
        <v>1654</v>
      </c>
      <c r="W46" s="572" t="s">
        <v>2166</v>
      </c>
      <c r="X46" s="572" t="s">
        <v>2166</v>
      </c>
      <c r="Y46" s="566">
        <v>-1.75</v>
      </c>
      <c r="Z46" s="30" t="s">
        <v>1654</v>
      </c>
      <c r="AA46" s="30" t="s">
        <v>1654</v>
      </c>
      <c r="AB46" s="572" t="s">
        <v>2166</v>
      </c>
      <c r="AC46" s="239">
        <v>0</v>
      </c>
      <c r="AD46" s="571">
        <v>-1.75</v>
      </c>
      <c r="AE46" s="30" t="s">
        <v>1654</v>
      </c>
      <c r="AF46" s="30" t="s">
        <v>1654</v>
      </c>
      <c r="AG46" s="715"/>
    </row>
    <row r="47" spans="1:33" ht="15" customHeight="1">
      <c r="A47" s="33"/>
      <c r="B47" s="273">
        <v>45</v>
      </c>
      <c r="C47" s="286">
        <v>-1.75</v>
      </c>
      <c r="D47" s="276" t="s">
        <v>1809</v>
      </c>
      <c r="E47" s="572" t="s">
        <v>2166</v>
      </c>
      <c r="F47" s="572" t="s">
        <v>2166</v>
      </c>
      <c r="G47" s="566">
        <v>-1.75</v>
      </c>
      <c r="H47" s="572" t="s">
        <v>2166</v>
      </c>
      <c r="I47" s="239">
        <v>0</v>
      </c>
      <c r="J47" s="565">
        <v>0</v>
      </c>
      <c r="K47" s="30" t="s">
        <v>1654</v>
      </c>
      <c r="L47" s="30" t="s">
        <v>1654</v>
      </c>
      <c r="M47" s="572">
        <v>0</v>
      </c>
      <c r="N47" s="633">
        <v>0</v>
      </c>
      <c r="O47" s="571">
        <v>0</v>
      </c>
      <c r="P47" s="30" t="s">
        <v>1654</v>
      </c>
      <c r="Q47" s="30" t="s">
        <v>1654</v>
      </c>
      <c r="R47" s="572" t="s">
        <v>2166</v>
      </c>
      <c r="S47" s="164">
        <v>0</v>
      </c>
      <c r="T47" s="568">
        <v>0</v>
      </c>
      <c r="U47" s="30" t="s">
        <v>1654</v>
      </c>
      <c r="V47" s="30" t="s">
        <v>1654</v>
      </c>
      <c r="W47" s="572" t="s">
        <v>2166</v>
      </c>
      <c r="X47" s="572" t="s">
        <v>2166</v>
      </c>
      <c r="Y47" s="565">
        <v>0</v>
      </c>
      <c r="Z47" s="30" t="s">
        <v>1654</v>
      </c>
      <c r="AA47" s="30" t="s">
        <v>1654</v>
      </c>
      <c r="AB47" s="572" t="s">
        <v>2166</v>
      </c>
      <c r="AC47" s="164">
        <v>0</v>
      </c>
      <c r="AD47" s="571">
        <v>0</v>
      </c>
      <c r="AE47" s="30" t="s">
        <v>1654</v>
      </c>
      <c r="AF47" s="30" t="s">
        <v>1654</v>
      </c>
      <c r="AG47" s="715"/>
    </row>
    <row r="48" spans="1:33" ht="15" customHeight="1">
      <c r="A48" s="33"/>
      <c r="B48" s="273">
        <v>46</v>
      </c>
      <c r="C48" s="286">
        <v>-1.75</v>
      </c>
      <c r="D48" s="276" t="s">
        <v>1810</v>
      </c>
      <c r="E48" s="572" t="s">
        <v>2166</v>
      </c>
      <c r="F48" s="572" t="s">
        <v>2166</v>
      </c>
      <c r="G48" s="566">
        <v>-1.75</v>
      </c>
      <c r="H48" s="572" t="s">
        <v>2166</v>
      </c>
      <c r="I48" s="239">
        <v>0</v>
      </c>
      <c r="J48" s="565">
        <v>0</v>
      </c>
      <c r="K48" s="30" t="s">
        <v>1654</v>
      </c>
      <c r="L48" s="30" t="s">
        <v>1654</v>
      </c>
      <c r="M48" s="572">
        <v>0</v>
      </c>
      <c r="N48" s="633">
        <v>0</v>
      </c>
      <c r="O48" s="571">
        <v>0</v>
      </c>
      <c r="P48" s="30" t="s">
        <v>1654</v>
      </c>
      <c r="Q48" s="30" t="s">
        <v>1654</v>
      </c>
      <c r="R48" s="572" t="s">
        <v>2166</v>
      </c>
      <c r="S48" s="164">
        <v>0</v>
      </c>
      <c r="T48" s="568">
        <v>0</v>
      </c>
      <c r="U48" s="30" t="s">
        <v>1654</v>
      </c>
      <c r="V48" s="30" t="s">
        <v>1654</v>
      </c>
      <c r="W48" s="572" t="s">
        <v>2166</v>
      </c>
      <c r="X48" s="572" t="s">
        <v>2166</v>
      </c>
      <c r="Y48" s="565">
        <v>0</v>
      </c>
      <c r="Z48" s="30" t="s">
        <v>1654</v>
      </c>
      <c r="AA48" s="30" t="s">
        <v>1654</v>
      </c>
      <c r="AB48" s="572" t="s">
        <v>2166</v>
      </c>
      <c r="AC48" s="164">
        <v>0</v>
      </c>
      <c r="AD48" s="571">
        <v>0</v>
      </c>
      <c r="AE48" s="30" t="s">
        <v>1654</v>
      </c>
      <c r="AF48" s="30" t="s">
        <v>1654</v>
      </c>
      <c r="AG48" s="715"/>
    </row>
    <row r="49" spans="1:33" ht="15" customHeight="1">
      <c r="A49" s="33"/>
      <c r="B49" s="273">
        <v>47</v>
      </c>
      <c r="C49" s="286">
        <v>-1.75</v>
      </c>
      <c r="D49" s="276" t="s">
        <v>1811</v>
      </c>
      <c r="E49" s="572" t="s">
        <v>2166</v>
      </c>
      <c r="F49" s="572" t="s">
        <v>2166</v>
      </c>
      <c r="G49" s="565">
        <v>0</v>
      </c>
      <c r="H49" s="572" t="s">
        <v>2166</v>
      </c>
      <c r="I49" s="164">
        <v>0</v>
      </c>
      <c r="J49" s="565">
        <v>0</v>
      </c>
      <c r="K49" s="30" t="s">
        <v>1654</v>
      </c>
      <c r="L49" s="30" t="s">
        <v>1654</v>
      </c>
      <c r="M49" s="572">
        <v>0</v>
      </c>
      <c r="N49" s="633">
        <v>0</v>
      </c>
      <c r="O49" s="571">
        <v>0</v>
      </c>
      <c r="P49" s="30" t="s">
        <v>1654</v>
      </c>
      <c r="Q49" s="30" t="s">
        <v>1654</v>
      </c>
      <c r="R49" s="572" t="s">
        <v>2166</v>
      </c>
      <c r="S49" s="164">
        <v>0</v>
      </c>
      <c r="T49" s="568">
        <v>0</v>
      </c>
      <c r="U49" s="30" t="s">
        <v>1654</v>
      </c>
      <c r="V49" s="30" t="s">
        <v>1654</v>
      </c>
      <c r="W49" s="572" t="s">
        <v>2166</v>
      </c>
      <c r="X49" s="572" t="s">
        <v>2166</v>
      </c>
      <c r="Y49" s="565">
        <v>0</v>
      </c>
      <c r="Z49" s="30" t="s">
        <v>1654</v>
      </c>
      <c r="AA49" s="30" t="s">
        <v>1654</v>
      </c>
      <c r="AB49" s="572" t="s">
        <v>2166</v>
      </c>
      <c r="AC49" s="164">
        <v>0</v>
      </c>
      <c r="AD49" s="571">
        <v>0</v>
      </c>
      <c r="AE49" s="30" t="s">
        <v>1654</v>
      </c>
      <c r="AF49" s="30" t="s">
        <v>1654</v>
      </c>
      <c r="AG49" s="715"/>
    </row>
    <row r="50" spans="1:33" ht="15" customHeight="1">
      <c r="A50" s="33"/>
      <c r="B50" s="273">
        <v>48</v>
      </c>
      <c r="C50" s="286">
        <v>-1.75</v>
      </c>
      <c r="D50" s="276" t="s">
        <v>1812</v>
      </c>
      <c r="E50" s="572" t="s">
        <v>2166</v>
      </c>
      <c r="F50" s="572" t="s">
        <v>2166</v>
      </c>
      <c r="G50" s="565">
        <v>0</v>
      </c>
      <c r="H50" s="572" t="s">
        <v>2166</v>
      </c>
      <c r="I50" s="164">
        <v>0</v>
      </c>
      <c r="J50" s="565">
        <v>0</v>
      </c>
      <c r="K50" s="30" t="s">
        <v>1654</v>
      </c>
      <c r="L50" s="30" t="s">
        <v>1654</v>
      </c>
      <c r="M50" s="572">
        <v>0</v>
      </c>
      <c r="N50" s="633">
        <v>0</v>
      </c>
      <c r="O50" s="571">
        <v>0</v>
      </c>
      <c r="P50" s="30" t="s">
        <v>1654</v>
      </c>
      <c r="Q50" s="30" t="s">
        <v>1654</v>
      </c>
      <c r="R50" s="572" t="s">
        <v>2166</v>
      </c>
      <c r="S50" s="164">
        <v>0</v>
      </c>
      <c r="T50" s="568">
        <v>0</v>
      </c>
      <c r="U50" s="30" t="s">
        <v>1654</v>
      </c>
      <c r="V50" s="30" t="s">
        <v>1654</v>
      </c>
      <c r="W50" s="572" t="s">
        <v>2166</v>
      </c>
      <c r="X50" s="572" t="s">
        <v>2166</v>
      </c>
      <c r="Y50" s="565">
        <v>0</v>
      </c>
      <c r="Z50" s="30" t="s">
        <v>1654</v>
      </c>
      <c r="AA50" s="30" t="s">
        <v>1654</v>
      </c>
      <c r="AB50" s="572" t="s">
        <v>2166</v>
      </c>
      <c r="AC50" s="239">
        <v>0</v>
      </c>
      <c r="AD50" s="571">
        <v>-1.75</v>
      </c>
      <c r="AE50" s="30" t="s">
        <v>1654</v>
      </c>
      <c r="AF50" s="30" t="s">
        <v>1654</v>
      </c>
      <c r="AG50" s="715"/>
    </row>
    <row r="51" spans="1:33" ht="15" customHeight="1">
      <c r="A51" s="33"/>
      <c r="B51" s="818" t="s">
        <v>1894</v>
      </c>
      <c r="C51" s="459">
        <v>1</v>
      </c>
      <c r="D51" s="88" t="s">
        <v>1905</v>
      </c>
      <c r="E51" s="648" t="s">
        <v>1654</v>
      </c>
      <c r="F51" s="164" t="s">
        <v>864</v>
      </c>
      <c r="G51" s="565" t="s">
        <v>864</v>
      </c>
      <c r="H51" s="648" t="s">
        <v>1654</v>
      </c>
      <c r="I51" s="164" t="s">
        <v>2166</v>
      </c>
      <c r="J51" s="565" t="s">
        <v>864</v>
      </c>
      <c r="K51" s="430">
        <v>1</v>
      </c>
      <c r="L51" s="430">
        <v>1</v>
      </c>
      <c r="M51" s="648">
        <v>0</v>
      </c>
      <c r="N51" s="633" t="s">
        <v>1654</v>
      </c>
      <c r="O51" s="571" t="s">
        <v>864</v>
      </c>
      <c r="P51" s="430">
        <v>1</v>
      </c>
      <c r="Q51" s="430">
        <v>1</v>
      </c>
      <c r="R51" s="648" t="s">
        <v>1654</v>
      </c>
      <c r="S51" s="164" t="s">
        <v>864</v>
      </c>
      <c r="T51" s="568" t="s">
        <v>864</v>
      </c>
      <c r="U51" s="430">
        <v>0</v>
      </c>
      <c r="V51" s="430">
        <v>0</v>
      </c>
      <c r="W51" s="648" t="s">
        <v>1654</v>
      </c>
      <c r="X51" s="572" t="s">
        <v>2166</v>
      </c>
      <c r="Y51" s="565" t="s">
        <v>864</v>
      </c>
      <c r="Z51" s="430">
        <v>0</v>
      </c>
      <c r="AA51" s="430">
        <v>0</v>
      </c>
      <c r="AB51" s="648" t="s">
        <v>1654</v>
      </c>
      <c r="AC51" s="633" t="s">
        <v>1654</v>
      </c>
      <c r="AD51" s="571" t="s">
        <v>864</v>
      </c>
      <c r="AE51" s="430">
        <v>0</v>
      </c>
      <c r="AF51" s="430">
        <v>0</v>
      </c>
      <c r="AG51" s="715"/>
    </row>
    <row r="52" spans="1:33" ht="15" customHeight="1">
      <c r="A52" s="33"/>
      <c r="B52" s="909"/>
      <c r="C52" s="458">
        <v>1</v>
      </c>
      <c r="D52" s="88" t="s">
        <v>1906</v>
      </c>
      <c r="E52" s="648" t="s">
        <v>1654</v>
      </c>
      <c r="F52" s="164" t="s">
        <v>864</v>
      </c>
      <c r="G52" s="565" t="s">
        <v>864</v>
      </c>
      <c r="H52" s="648" t="s">
        <v>1654</v>
      </c>
      <c r="I52" s="164" t="s">
        <v>2166</v>
      </c>
      <c r="J52" s="565" t="s">
        <v>864</v>
      </c>
      <c r="K52" s="430">
        <v>1</v>
      </c>
      <c r="L52" s="430">
        <v>0</v>
      </c>
      <c r="M52" s="648">
        <v>0</v>
      </c>
      <c r="N52" s="633" t="s">
        <v>1654</v>
      </c>
      <c r="O52" s="571" t="s">
        <v>864</v>
      </c>
      <c r="P52" s="430">
        <v>1</v>
      </c>
      <c r="Q52" s="430">
        <v>0</v>
      </c>
      <c r="R52" s="648" t="s">
        <v>1654</v>
      </c>
      <c r="S52" s="164" t="s">
        <v>864</v>
      </c>
      <c r="T52" s="568" t="s">
        <v>864</v>
      </c>
      <c r="U52" s="430">
        <v>0</v>
      </c>
      <c r="V52" s="430">
        <v>0</v>
      </c>
      <c r="W52" s="648" t="s">
        <v>1654</v>
      </c>
      <c r="X52" s="572" t="s">
        <v>2166</v>
      </c>
      <c r="Y52" s="565" t="s">
        <v>864</v>
      </c>
      <c r="Z52" s="430">
        <v>0</v>
      </c>
      <c r="AA52" s="430">
        <v>0</v>
      </c>
      <c r="AB52" s="648" t="s">
        <v>1654</v>
      </c>
      <c r="AC52" s="633" t="s">
        <v>1654</v>
      </c>
      <c r="AD52" s="571" t="s">
        <v>864</v>
      </c>
      <c r="AE52" s="430">
        <v>1</v>
      </c>
      <c r="AF52" s="430">
        <v>1</v>
      </c>
      <c r="AG52" s="715"/>
    </row>
    <row r="53" spans="1:33" ht="15" customHeight="1">
      <c r="A53" s="33"/>
      <c r="B53" s="909"/>
      <c r="C53" s="458">
        <v>1</v>
      </c>
      <c r="D53" s="88" t="s">
        <v>1907</v>
      </c>
      <c r="E53" s="648" t="s">
        <v>1654</v>
      </c>
      <c r="F53" s="164" t="s">
        <v>864</v>
      </c>
      <c r="G53" s="565" t="s">
        <v>864</v>
      </c>
      <c r="H53" s="648" t="s">
        <v>1654</v>
      </c>
      <c r="I53" s="164" t="s">
        <v>2166</v>
      </c>
      <c r="J53" s="565" t="s">
        <v>864</v>
      </c>
      <c r="K53" s="430">
        <v>1</v>
      </c>
      <c r="L53" s="430">
        <v>0</v>
      </c>
      <c r="M53" s="648">
        <v>0</v>
      </c>
      <c r="N53" s="633" t="s">
        <v>1654</v>
      </c>
      <c r="O53" s="571" t="s">
        <v>864</v>
      </c>
      <c r="P53" s="430">
        <v>0</v>
      </c>
      <c r="Q53" s="430">
        <v>0</v>
      </c>
      <c r="R53" s="648" t="s">
        <v>1654</v>
      </c>
      <c r="S53" s="164" t="s">
        <v>864</v>
      </c>
      <c r="T53" s="568" t="s">
        <v>864</v>
      </c>
      <c r="U53" s="430">
        <v>0</v>
      </c>
      <c r="V53" s="430">
        <v>0</v>
      </c>
      <c r="W53" s="648" t="s">
        <v>1654</v>
      </c>
      <c r="X53" s="572" t="s">
        <v>2166</v>
      </c>
      <c r="Y53" s="565" t="s">
        <v>864</v>
      </c>
      <c r="Z53" s="430">
        <v>0</v>
      </c>
      <c r="AA53" s="430">
        <v>0</v>
      </c>
      <c r="AB53" s="648" t="s">
        <v>1654</v>
      </c>
      <c r="AC53" s="633" t="s">
        <v>1654</v>
      </c>
      <c r="AD53" s="571" t="s">
        <v>864</v>
      </c>
      <c r="AE53" s="430">
        <v>0</v>
      </c>
      <c r="AF53" s="430">
        <v>0</v>
      </c>
      <c r="AG53" s="715"/>
    </row>
    <row r="54" spans="1:33" ht="15" customHeight="1">
      <c r="A54" s="33"/>
      <c r="B54" s="909"/>
      <c r="C54" s="458">
        <v>1</v>
      </c>
      <c r="D54" s="88" t="s">
        <v>1908</v>
      </c>
      <c r="E54" s="648" t="s">
        <v>1654</v>
      </c>
      <c r="F54" s="164" t="s">
        <v>864</v>
      </c>
      <c r="G54" s="565" t="s">
        <v>864</v>
      </c>
      <c r="H54" s="648" t="s">
        <v>1654</v>
      </c>
      <c r="I54" s="164" t="s">
        <v>2166</v>
      </c>
      <c r="J54" s="565" t="s">
        <v>864</v>
      </c>
      <c r="K54" s="430">
        <v>0</v>
      </c>
      <c r="L54" s="430">
        <v>0</v>
      </c>
      <c r="M54" s="648">
        <v>0</v>
      </c>
      <c r="N54" s="633" t="s">
        <v>1654</v>
      </c>
      <c r="O54" s="571" t="s">
        <v>864</v>
      </c>
      <c r="P54" s="430">
        <v>0</v>
      </c>
      <c r="Q54" s="430">
        <v>0</v>
      </c>
      <c r="R54" s="648" t="s">
        <v>1654</v>
      </c>
      <c r="S54" s="164" t="s">
        <v>864</v>
      </c>
      <c r="T54" s="568" t="s">
        <v>864</v>
      </c>
      <c r="U54" s="430">
        <v>0</v>
      </c>
      <c r="V54" s="430">
        <v>0</v>
      </c>
      <c r="W54" s="648" t="s">
        <v>1654</v>
      </c>
      <c r="X54" s="572" t="s">
        <v>2166</v>
      </c>
      <c r="Y54" s="565" t="s">
        <v>864</v>
      </c>
      <c r="Z54" s="430">
        <v>0</v>
      </c>
      <c r="AA54" s="430">
        <v>0</v>
      </c>
      <c r="AB54" s="648" t="s">
        <v>1654</v>
      </c>
      <c r="AC54" s="633" t="s">
        <v>1654</v>
      </c>
      <c r="AD54" s="571" t="s">
        <v>864</v>
      </c>
      <c r="AE54" s="430">
        <v>0</v>
      </c>
      <c r="AF54" s="430">
        <v>0</v>
      </c>
      <c r="AG54" s="715"/>
    </row>
    <row r="55" spans="1:33" ht="15" customHeight="1">
      <c r="A55" s="33"/>
      <c r="B55" s="910"/>
      <c r="C55" s="460">
        <v>1</v>
      </c>
      <c r="D55" s="88" t="s">
        <v>1909</v>
      </c>
      <c r="E55" s="648" t="s">
        <v>1654</v>
      </c>
      <c r="F55" s="164" t="s">
        <v>864</v>
      </c>
      <c r="G55" s="565" t="s">
        <v>864</v>
      </c>
      <c r="H55" s="648" t="s">
        <v>1654</v>
      </c>
      <c r="I55" s="164" t="s">
        <v>2166</v>
      </c>
      <c r="J55" s="565" t="s">
        <v>864</v>
      </c>
      <c r="K55" s="430">
        <v>1</v>
      </c>
      <c r="L55" s="430">
        <v>0</v>
      </c>
      <c r="M55" s="648">
        <v>0</v>
      </c>
      <c r="N55" s="633" t="s">
        <v>1654</v>
      </c>
      <c r="O55" s="571" t="s">
        <v>864</v>
      </c>
      <c r="P55" s="430">
        <v>0</v>
      </c>
      <c r="Q55" s="430">
        <v>0</v>
      </c>
      <c r="R55" s="648" t="s">
        <v>1654</v>
      </c>
      <c r="S55" s="164" t="s">
        <v>864</v>
      </c>
      <c r="T55" s="568" t="s">
        <v>864</v>
      </c>
      <c r="U55" s="430">
        <v>0</v>
      </c>
      <c r="V55" s="430">
        <v>0</v>
      </c>
      <c r="W55" s="648" t="s">
        <v>1654</v>
      </c>
      <c r="X55" s="572" t="s">
        <v>2166</v>
      </c>
      <c r="Y55" s="565" t="s">
        <v>864</v>
      </c>
      <c r="Z55" s="430">
        <v>0</v>
      </c>
      <c r="AA55" s="430">
        <v>0</v>
      </c>
      <c r="AB55" s="648" t="s">
        <v>1654</v>
      </c>
      <c r="AC55" s="633" t="s">
        <v>1654</v>
      </c>
      <c r="AD55" s="571" t="s">
        <v>864</v>
      </c>
      <c r="AE55" s="430">
        <v>0</v>
      </c>
      <c r="AF55" s="430">
        <v>0</v>
      </c>
      <c r="AG55" s="715"/>
    </row>
    <row r="56" spans="1:33" ht="15" customHeight="1">
      <c r="A56" s="33"/>
      <c r="B56" s="898" t="s">
        <v>1550</v>
      </c>
      <c r="C56" s="899"/>
      <c r="D56" s="161" t="s">
        <v>1551</v>
      </c>
      <c r="E56" s="164">
        <v>0</v>
      </c>
      <c r="F56" s="164">
        <v>0</v>
      </c>
      <c r="G56" s="565">
        <v>0</v>
      </c>
      <c r="H56" s="164">
        <f>SUM(H3:H55)</f>
        <v>35</v>
      </c>
      <c r="I56" s="164">
        <f>SUM(I3:I55)</f>
        <v>32</v>
      </c>
      <c r="J56" s="565">
        <f>SUM(J3:J55)</f>
        <v>31</v>
      </c>
      <c r="K56" s="164">
        <f t="shared" ref="K56:AF56" si="0">SUM(K3:K55)</f>
        <v>40</v>
      </c>
      <c r="L56" s="164">
        <f t="shared" si="0"/>
        <v>25</v>
      </c>
      <c r="M56" s="572">
        <f t="shared" si="0"/>
        <v>19</v>
      </c>
      <c r="N56" s="572">
        <f t="shared" ref="N56" si="1">SUM(N3:N55)</f>
        <v>21.5</v>
      </c>
      <c r="O56" s="571">
        <f t="shared" si="0"/>
        <v>12.5</v>
      </c>
      <c r="P56" s="164">
        <f t="shared" si="0"/>
        <v>19</v>
      </c>
      <c r="Q56" s="164">
        <f t="shared" si="0"/>
        <v>9</v>
      </c>
      <c r="R56" s="164">
        <f>SUM(R3:R55)</f>
        <v>21</v>
      </c>
      <c r="S56" s="164">
        <f>SUM(S3:S55)</f>
        <v>21</v>
      </c>
      <c r="T56" s="568">
        <f t="shared" ref="T56" si="2">SUM(T3:T55)</f>
        <v>18</v>
      </c>
      <c r="U56" s="164">
        <f t="shared" si="0"/>
        <v>22</v>
      </c>
      <c r="V56" s="164">
        <f t="shared" si="0"/>
        <v>22</v>
      </c>
      <c r="W56" s="572">
        <f t="shared" si="0"/>
        <v>14</v>
      </c>
      <c r="X56" s="572">
        <f t="shared" ref="X56" si="3">SUM(X3:X55)</f>
        <v>14</v>
      </c>
      <c r="Y56" s="565">
        <f t="shared" si="0"/>
        <v>9.5</v>
      </c>
      <c r="Z56" s="164">
        <f t="shared" si="0"/>
        <v>12</v>
      </c>
      <c r="AA56" s="164">
        <f t="shared" si="0"/>
        <v>12</v>
      </c>
      <c r="AB56" s="164">
        <f t="shared" si="0"/>
        <v>38</v>
      </c>
      <c r="AC56" s="164">
        <f t="shared" ref="AC56" si="4">SUM(AC3:AC55)</f>
        <v>38</v>
      </c>
      <c r="AD56" s="571">
        <f t="shared" ref="AD56" si="5">SUM(AD3:AD55)</f>
        <v>27.75</v>
      </c>
      <c r="AE56" s="164">
        <f t="shared" si="0"/>
        <v>32</v>
      </c>
      <c r="AF56" s="164">
        <f t="shared" si="0"/>
        <v>30</v>
      </c>
      <c r="AG56" s="715"/>
    </row>
    <row r="57" spans="1:33" ht="15" customHeight="1">
      <c r="A57" s="33"/>
      <c r="B57" s="900"/>
      <c r="C57" s="901"/>
      <c r="D57" s="161" t="s">
        <v>1552</v>
      </c>
      <c r="E57" s="164">
        <f t="shared" ref="E57:J57" si="6">SUM($C$3:$C$44)</f>
        <v>42</v>
      </c>
      <c r="F57" s="164">
        <f t="shared" si="6"/>
        <v>42</v>
      </c>
      <c r="G57" s="565">
        <f t="shared" si="6"/>
        <v>42</v>
      </c>
      <c r="H57" s="164">
        <f t="shared" si="6"/>
        <v>42</v>
      </c>
      <c r="I57" s="164">
        <f t="shared" si="6"/>
        <v>42</v>
      </c>
      <c r="J57" s="565">
        <f t="shared" si="6"/>
        <v>42</v>
      </c>
      <c r="K57" s="404">
        <v>47</v>
      </c>
      <c r="L57" s="404">
        <v>47</v>
      </c>
      <c r="M57" s="572">
        <v>42</v>
      </c>
      <c r="N57" s="572">
        <v>42</v>
      </c>
      <c r="O57" s="571">
        <f>SUM($C$3:$C$44)</f>
        <v>42</v>
      </c>
      <c r="P57" s="404">
        <v>47</v>
      </c>
      <c r="Q57" s="404">
        <v>47</v>
      </c>
      <c r="R57" s="164">
        <f>SUM($C$3:$C$44)</f>
        <v>42</v>
      </c>
      <c r="S57" s="164">
        <f>SUM($C$3:$C$44)</f>
        <v>42</v>
      </c>
      <c r="T57" s="568">
        <f>SUM($C$3:$C$44)</f>
        <v>42</v>
      </c>
      <c r="U57" s="404">
        <v>47</v>
      </c>
      <c r="V57" s="404">
        <v>47</v>
      </c>
      <c r="W57" s="572">
        <v>42</v>
      </c>
      <c r="X57" s="572">
        <v>42</v>
      </c>
      <c r="Y57" s="565">
        <f>SUM($C$3:$C$44)</f>
        <v>42</v>
      </c>
      <c r="Z57" s="404">
        <v>47</v>
      </c>
      <c r="AA57" s="404">
        <v>47</v>
      </c>
      <c r="AB57" s="572">
        <v>42</v>
      </c>
      <c r="AC57" s="572">
        <v>42</v>
      </c>
      <c r="AD57" s="571">
        <f>SUM($C$3:$C$44)</f>
        <v>42</v>
      </c>
      <c r="AE57" s="404">
        <v>47</v>
      </c>
      <c r="AF57" s="404">
        <v>47</v>
      </c>
      <c r="AG57" s="715"/>
    </row>
    <row r="58" spans="1:33" ht="15" customHeight="1">
      <c r="A58" s="33"/>
      <c r="B58" s="902"/>
      <c r="C58" s="903"/>
      <c r="D58" s="161" t="s">
        <v>1553</v>
      </c>
      <c r="E58" s="164">
        <f t="shared" ref="E58:F58" si="7">E56/E57</f>
        <v>0</v>
      </c>
      <c r="F58" s="164">
        <f t="shared" si="7"/>
        <v>0</v>
      </c>
      <c r="G58" s="565">
        <f t="shared" ref="G58:Y58" si="8">G56/G57</f>
        <v>0</v>
      </c>
      <c r="H58" s="275">
        <f>H56/H57</f>
        <v>0.83333333333333337</v>
      </c>
      <c r="I58" s="275">
        <f>I56/I57</f>
        <v>0.76190476190476186</v>
      </c>
      <c r="J58" s="564">
        <f t="shared" si="8"/>
        <v>0.73809523809523814</v>
      </c>
      <c r="K58" s="404">
        <f t="shared" si="8"/>
        <v>0.85106382978723405</v>
      </c>
      <c r="L58" s="404">
        <f t="shared" si="8"/>
        <v>0.53191489361702127</v>
      </c>
      <c r="M58" s="572">
        <f t="shared" si="8"/>
        <v>0.45238095238095238</v>
      </c>
      <c r="N58" s="572">
        <f t="shared" ref="N58" si="9">N56/N57</f>
        <v>0.51190476190476186</v>
      </c>
      <c r="O58" s="571">
        <f t="shared" si="8"/>
        <v>0.29761904761904762</v>
      </c>
      <c r="P58" s="404">
        <f t="shared" si="8"/>
        <v>0.40425531914893614</v>
      </c>
      <c r="Q58" s="404">
        <f t="shared" si="8"/>
        <v>0.19148936170212766</v>
      </c>
      <c r="R58" s="164">
        <f>R56/R57</f>
        <v>0.5</v>
      </c>
      <c r="S58" s="164">
        <f>S56/S57</f>
        <v>0.5</v>
      </c>
      <c r="T58" s="568">
        <f t="shared" ref="T58" si="10">T56/T57</f>
        <v>0.42857142857142855</v>
      </c>
      <c r="U58" s="404">
        <f t="shared" si="8"/>
        <v>0.46808510638297873</v>
      </c>
      <c r="V58" s="404">
        <f t="shared" si="8"/>
        <v>0.46808510638297873</v>
      </c>
      <c r="W58" s="572">
        <f t="shared" si="8"/>
        <v>0.33333333333333331</v>
      </c>
      <c r="X58" s="572">
        <f t="shared" ref="X58" si="11">X56/X57</f>
        <v>0.33333333333333331</v>
      </c>
      <c r="Y58" s="565">
        <f t="shared" si="8"/>
        <v>0.22619047619047619</v>
      </c>
      <c r="Z58" s="404">
        <f t="shared" ref="Z58:AF58" si="12">Z56/Z57</f>
        <v>0.25531914893617019</v>
      </c>
      <c r="AA58" s="404">
        <f t="shared" si="12"/>
        <v>0.25531914893617019</v>
      </c>
      <c r="AB58" s="572">
        <f t="shared" si="12"/>
        <v>0.90476190476190477</v>
      </c>
      <c r="AC58" s="572">
        <f t="shared" ref="AC58" si="13">AC56/AC57</f>
        <v>0.90476190476190477</v>
      </c>
      <c r="AD58" s="571">
        <f t="shared" si="12"/>
        <v>0.6607142857142857</v>
      </c>
      <c r="AE58" s="404">
        <f t="shared" si="12"/>
        <v>0.68085106382978722</v>
      </c>
      <c r="AF58" s="404">
        <f t="shared" si="12"/>
        <v>0.63829787234042556</v>
      </c>
      <c r="AG58" s="715"/>
    </row>
    <row r="59" spans="1:33" ht="15" customHeight="1">
      <c r="A59" s="33"/>
      <c r="B59" s="141"/>
      <c r="C59" s="283"/>
      <c r="D59" s="141"/>
      <c r="E59" s="142"/>
      <c r="F59" s="142"/>
      <c r="G59" s="160"/>
      <c r="H59" s="160"/>
      <c r="I59" s="160"/>
      <c r="J59" s="160"/>
      <c r="K59" s="141"/>
      <c r="L59" s="141"/>
      <c r="M59" s="142"/>
      <c r="N59" s="142"/>
      <c r="O59" s="160"/>
      <c r="P59" s="141"/>
      <c r="Q59" s="141"/>
      <c r="R59" s="142"/>
      <c r="S59" s="142"/>
      <c r="T59" s="160"/>
      <c r="U59" s="141"/>
      <c r="V59" s="141"/>
      <c r="W59" s="142"/>
      <c r="X59" s="142"/>
      <c r="Y59" s="240"/>
      <c r="Z59" s="141"/>
      <c r="AA59" s="141"/>
      <c r="AB59" s="142"/>
      <c r="AC59" s="142"/>
      <c r="AD59" s="160"/>
      <c r="AE59" s="141"/>
      <c r="AF59" s="93"/>
      <c r="AG59" s="715"/>
    </row>
    <row r="60" spans="1:33" ht="15" customHeight="1">
      <c r="A60" s="33"/>
      <c r="B60" s="141"/>
      <c r="C60" s="283"/>
      <c r="D60" s="141"/>
      <c r="E60" s="142"/>
      <c r="F60" s="142"/>
      <c r="G60" s="160"/>
      <c r="H60" s="160"/>
      <c r="I60" s="160"/>
      <c r="J60" s="139"/>
      <c r="K60" s="141"/>
      <c r="L60" s="141"/>
      <c r="M60" s="142"/>
      <c r="N60" s="142"/>
      <c r="O60" s="160"/>
      <c r="P60" s="141"/>
      <c r="Q60" s="141"/>
      <c r="R60" s="142"/>
      <c r="S60" s="142"/>
      <c r="T60" s="160"/>
      <c r="U60" s="141"/>
      <c r="V60" s="141"/>
      <c r="W60" s="142"/>
      <c r="X60" s="142"/>
      <c r="Y60" s="240"/>
      <c r="Z60" s="141"/>
      <c r="AA60" s="141"/>
      <c r="AB60" s="142"/>
      <c r="AC60" s="142"/>
      <c r="AD60" s="160"/>
      <c r="AE60" s="141"/>
      <c r="AF60" s="94"/>
      <c r="AG60" s="715"/>
    </row>
    <row r="61" spans="1:33" ht="15" customHeight="1">
      <c r="A61" s="33"/>
      <c r="B61" s="141"/>
      <c r="C61" s="283"/>
      <c r="D61" s="141"/>
      <c r="E61" s="142"/>
      <c r="F61" s="142"/>
      <c r="G61" s="160"/>
      <c r="H61" s="160"/>
      <c r="I61" s="160"/>
      <c r="J61" s="139"/>
      <c r="K61" s="141"/>
      <c r="L61" s="141"/>
      <c r="M61" s="142"/>
      <c r="N61" s="142"/>
      <c r="O61" s="160"/>
      <c r="P61" s="141"/>
      <c r="Q61" s="141"/>
      <c r="R61" s="142"/>
      <c r="S61" s="142"/>
      <c r="T61" s="160"/>
      <c r="U61" s="141"/>
      <c r="V61" s="141"/>
      <c r="W61" s="142"/>
      <c r="X61" s="142"/>
      <c r="Y61" s="240"/>
      <c r="Z61" s="141"/>
      <c r="AA61" s="141"/>
      <c r="AB61" s="142"/>
      <c r="AC61" s="142"/>
      <c r="AD61" s="160"/>
      <c r="AE61" s="141"/>
      <c r="AF61" s="94"/>
      <c r="AG61" s="715"/>
    </row>
    <row r="62" spans="1:33">
      <c r="AD62"/>
    </row>
    <row r="63" spans="1:33">
      <c r="C63" s="133"/>
      <c r="D63"/>
      <c r="E63"/>
      <c r="F63"/>
      <c r="G63" s="241"/>
      <c r="H63" s="241"/>
      <c r="I63" s="241"/>
      <c r="J63"/>
      <c r="L63" s="238"/>
      <c r="M63" s="238"/>
      <c r="N63" s="238"/>
      <c r="O63"/>
      <c r="P63" s="417" t="s">
        <v>2149</v>
      </c>
      <c r="Q63" s="417" t="s">
        <v>2150</v>
      </c>
      <c r="R63" s="417" t="s">
        <v>2151</v>
      </c>
      <c r="S63" s="417" t="s">
        <v>2152</v>
      </c>
      <c r="T63" s="417" t="s">
        <v>2153</v>
      </c>
      <c r="U63" s="417" t="s">
        <v>2154</v>
      </c>
      <c r="Y63"/>
      <c r="AD63"/>
    </row>
    <row r="64" spans="1:33">
      <c r="C64" s="133"/>
      <c r="D64" s="241"/>
      <c r="E64" s="241"/>
      <c r="F64" s="241"/>
      <c r="G64"/>
      <c r="H64"/>
      <c r="I64"/>
      <c r="J64"/>
      <c r="K64" s="238"/>
      <c r="O64">
        <v>2018</v>
      </c>
      <c r="P64" s="539">
        <f>F58</f>
        <v>0</v>
      </c>
      <c r="Q64" s="649">
        <f>I58</f>
        <v>0.76190476190476186</v>
      </c>
      <c r="R64" s="649">
        <f>N58</f>
        <v>0.51190476190476186</v>
      </c>
      <c r="S64" s="650">
        <f>S58</f>
        <v>0.5</v>
      </c>
      <c r="T64" s="539">
        <f>X58</f>
        <v>0.33333333333333331</v>
      </c>
      <c r="U64" s="539">
        <f>AC58</f>
        <v>0.90476190476190477</v>
      </c>
      <c r="Y64"/>
      <c r="AD64"/>
    </row>
    <row r="65" spans="3:30">
      <c r="C65" s="133"/>
      <c r="D65" s="241"/>
      <c r="E65" s="241"/>
      <c r="F65" s="241"/>
      <c r="G65"/>
      <c r="H65"/>
      <c r="I65"/>
      <c r="J65"/>
      <c r="K65" s="238"/>
      <c r="O65">
        <v>2020</v>
      </c>
      <c r="P65" s="539">
        <f>E58</f>
        <v>0</v>
      </c>
      <c r="Q65" s="649">
        <f>H58</f>
        <v>0.83333333333333337</v>
      </c>
      <c r="R65" s="649">
        <f>M58</f>
        <v>0.45238095238095238</v>
      </c>
      <c r="S65" s="650">
        <f>R58</f>
        <v>0.5</v>
      </c>
      <c r="T65" s="539">
        <f>W58</f>
        <v>0.33333333333333331</v>
      </c>
      <c r="U65" s="539">
        <f>AB58</f>
        <v>0.90476190476190477</v>
      </c>
      <c r="Y65"/>
      <c r="AD65"/>
    </row>
    <row r="66" spans="3:30">
      <c r="C66" s="133"/>
      <c r="D66" s="241"/>
      <c r="E66" s="241"/>
      <c r="F66" s="241"/>
      <c r="G66"/>
      <c r="H66"/>
      <c r="I66"/>
      <c r="J66"/>
      <c r="K66" s="238"/>
      <c r="O66"/>
      <c r="T66"/>
      <c r="Y66"/>
      <c r="AD66"/>
    </row>
    <row r="67" spans="3:30">
      <c r="C67" s="133"/>
      <c r="D67" s="241"/>
      <c r="E67" s="241"/>
      <c r="F67" s="241"/>
      <c r="G67"/>
      <c r="H67"/>
      <c r="I67"/>
      <c r="J67"/>
      <c r="K67" s="238"/>
      <c r="O67"/>
      <c r="P67" s="539"/>
      <c r="T67"/>
      <c r="Y67"/>
      <c r="AD67"/>
    </row>
    <row r="68" spans="3:30">
      <c r="C68" s="133"/>
      <c r="D68" s="241"/>
      <c r="E68" s="241"/>
      <c r="F68" s="241"/>
      <c r="G68"/>
      <c r="H68"/>
      <c r="I68"/>
      <c r="J68"/>
      <c r="K68" s="238"/>
      <c r="O68"/>
      <c r="T68"/>
      <c r="Y68"/>
      <c r="AD68"/>
    </row>
    <row r="69" spans="3:30">
      <c r="C69" s="133"/>
      <c r="D69" s="241"/>
      <c r="E69" s="241"/>
      <c r="F69" s="241"/>
      <c r="G69"/>
      <c r="H69"/>
      <c r="I69"/>
      <c r="J69"/>
      <c r="K69" s="238"/>
      <c r="O69"/>
      <c r="T69"/>
      <c r="Y69"/>
      <c r="AD69"/>
    </row>
    <row r="70" spans="3:30">
      <c r="D70" s="241"/>
      <c r="E70" s="241"/>
      <c r="F70" s="241"/>
      <c r="G70"/>
      <c r="H70"/>
      <c r="I70"/>
      <c r="J70"/>
      <c r="K70" s="238"/>
      <c r="O70"/>
      <c r="T70"/>
      <c r="Y70"/>
      <c r="AD70"/>
    </row>
    <row r="71" spans="3:30">
      <c r="D71" s="241"/>
      <c r="E71" s="241"/>
      <c r="F71" s="241"/>
      <c r="G71"/>
      <c r="H71"/>
      <c r="I71"/>
      <c r="J71"/>
      <c r="K71" s="238"/>
      <c r="O71"/>
      <c r="T71"/>
      <c r="Y71"/>
      <c r="AD71"/>
    </row>
    <row r="72" spans="3:30">
      <c r="D72"/>
      <c r="E72"/>
      <c r="F72"/>
      <c r="G72" s="241"/>
      <c r="H72" s="241"/>
      <c r="I72" s="241"/>
      <c r="J72"/>
      <c r="L72" s="238"/>
      <c r="M72" s="238"/>
      <c r="N72" s="238"/>
      <c r="O72"/>
      <c r="T72"/>
      <c r="Y72"/>
      <c r="AD72"/>
    </row>
    <row r="73" spans="3:30">
      <c r="D73"/>
      <c r="E73"/>
      <c r="F73"/>
      <c r="G73" s="241"/>
      <c r="H73" s="241"/>
      <c r="I73" s="241"/>
      <c r="J73"/>
      <c r="L73" s="238"/>
      <c r="M73" s="238"/>
      <c r="N73" s="238"/>
      <c r="O73"/>
      <c r="T73"/>
      <c r="Y73"/>
      <c r="AD73"/>
    </row>
    <row r="74" spans="3:30">
      <c r="D74"/>
      <c r="E74"/>
      <c r="F74"/>
      <c r="G74" s="241"/>
      <c r="H74" s="241"/>
      <c r="I74" s="241"/>
      <c r="J74"/>
      <c r="L74" s="238"/>
      <c r="M74" s="238"/>
      <c r="N74" s="238"/>
      <c r="O74"/>
      <c r="T74"/>
      <c r="Y74"/>
      <c r="AD74"/>
    </row>
    <row r="75" spans="3:30">
      <c r="D75"/>
      <c r="E75"/>
      <c r="F75"/>
      <c r="G75" s="241"/>
      <c r="H75" s="241"/>
      <c r="I75" s="241"/>
      <c r="J75"/>
      <c r="L75" s="238"/>
      <c r="M75" s="238"/>
      <c r="N75" s="238"/>
      <c r="O75"/>
      <c r="T75"/>
      <c r="Y75"/>
      <c r="AD75"/>
    </row>
    <row r="76" spans="3:30">
      <c r="D76"/>
      <c r="E76"/>
      <c r="F76"/>
      <c r="G76" s="241"/>
      <c r="H76" s="241"/>
      <c r="I76" s="241"/>
      <c r="J76"/>
      <c r="L76" s="238"/>
      <c r="M76" s="238"/>
      <c r="N76" s="238"/>
      <c r="O76"/>
      <c r="T76"/>
      <c r="Y76"/>
      <c r="AD76"/>
    </row>
    <row r="77" spans="3:30">
      <c r="D77"/>
      <c r="E77"/>
      <c r="F77"/>
      <c r="G77" s="241"/>
      <c r="H77" s="241"/>
      <c r="I77" s="241"/>
      <c r="J77"/>
      <c r="L77" s="238"/>
      <c r="M77" s="238"/>
      <c r="N77" s="238"/>
      <c r="O77"/>
      <c r="T77"/>
      <c r="Y77"/>
      <c r="AD77"/>
    </row>
    <row r="78" spans="3:30">
      <c r="D78"/>
      <c r="E78"/>
      <c r="F78"/>
      <c r="G78" s="241"/>
      <c r="H78" s="241"/>
      <c r="I78" s="241"/>
      <c r="J78"/>
      <c r="L78" s="238"/>
      <c r="M78" s="238"/>
      <c r="N78" s="238"/>
      <c r="O78"/>
      <c r="T78"/>
      <c r="Y78"/>
      <c r="AD78"/>
    </row>
    <row r="79" spans="3:30">
      <c r="D79"/>
      <c r="E79"/>
      <c r="F79"/>
      <c r="G79" s="241"/>
      <c r="H79" s="241"/>
      <c r="I79" s="241"/>
      <c r="J79"/>
      <c r="L79" s="238"/>
      <c r="M79" s="238"/>
      <c r="N79" s="238"/>
      <c r="O79"/>
      <c r="T79"/>
      <c r="Y79"/>
      <c r="AD79"/>
    </row>
    <row r="80" spans="3:30">
      <c r="D80"/>
      <c r="E80"/>
      <c r="F80"/>
      <c r="G80" s="241"/>
      <c r="H80" s="241"/>
      <c r="I80" s="241"/>
      <c r="J80"/>
      <c r="L80" s="238"/>
      <c r="M80" s="238"/>
      <c r="N80" s="238"/>
      <c r="O80"/>
      <c r="T80"/>
      <c r="Y80"/>
      <c r="AD80"/>
    </row>
    <row r="81" spans="4:30">
      <c r="D81"/>
      <c r="E81"/>
      <c r="F81"/>
      <c r="G81" s="241"/>
      <c r="H81" s="241"/>
      <c r="I81" s="241"/>
      <c r="J81"/>
      <c r="L81" s="238"/>
      <c r="M81" s="238"/>
      <c r="N81" s="238"/>
      <c r="O81"/>
      <c r="T81"/>
      <c r="Y81"/>
      <c r="AD81"/>
    </row>
    <row r="82" spans="4:30">
      <c r="D82"/>
      <c r="E82"/>
      <c r="F82"/>
      <c r="G82" s="241"/>
      <c r="H82" s="241"/>
      <c r="I82" s="241"/>
      <c r="J82"/>
      <c r="L82" s="238"/>
      <c r="M82" s="238"/>
      <c r="N82" s="238"/>
      <c r="O82"/>
      <c r="T82"/>
      <c r="Y82"/>
      <c r="AD82"/>
    </row>
    <row r="83" spans="4:30">
      <c r="D83"/>
      <c r="E83"/>
      <c r="F83"/>
      <c r="G83" s="241"/>
      <c r="H83" s="241"/>
      <c r="I83" s="241"/>
      <c r="J83"/>
      <c r="L83" s="238"/>
      <c r="M83" s="238"/>
      <c r="N83" s="238"/>
      <c r="O83"/>
      <c r="T83"/>
      <c r="Y83"/>
      <c r="AD83"/>
    </row>
    <row r="84" spans="4:30" ht="15" customHeight="1">
      <c r="D84"/>
      <c r="E84"/>
      <c r="F84"/>
      <c r="G84" s="241"/>
      <c r="H84" s="241"/>
      <c r="I84" s="241"/>
      <c r="J84"/>
      <c r="L84" s="238"/>
      <c r="M84" s="238"/>
      <c r="N84" s="238"/>
      <c r="O84"/>
      <c r="T84"/>
      <c r="Y84"/>
      <c r="AD84"/>
    </row>
    <row r="85" spans="4:30">
      <c r="D85"/>
      <c r="E85"/>
      <c r="F85"/>
      <c r="G85" s="241"/>
      <c r="H85" s="241"/>
      <c r="I85" s="241"/>
      <c r="J85"/>
      <c r="L85" s="238"/>
      <c r="M85" s="238"/>
      <c r="N85" s="238"/>
      <c r="O85"/>
      <c r="T85"/>
      <c r="Y85"/>
      <c r="AD85"/>
    </row>
    <row r="86" spans="4:30">
      <c r="D86"/>
      <c r="E86"/>
      <c r="F86"/>
      <c r="G86" s="241"/>
      <c r="H86" s="241"/>
      <c r="I86" s="241"/>
      <c r="J86"/>
      <c r="L86" s="238"/>
      <c r="M86" s="238"/>
      <c r="N86" s="238"/>
      <c r="O86"/>
      <c r="T86"/>
      <c r="Y86"/>
      <c r="AD86"/>
    </row>
  </sheetData>
  <mergeCells count="3">
    <mergeCell ref="AG1:AG61"/>
    <mergeCell ref="B56:C58"/>
    <mergeCell ref="B51:B55"/>
  </mergeCells>
  <phoneticPr fontId="30"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O67"/>
  <sheetViews>
    <sheetView topLeftCell="D1" zoomScale="125" zoomScaleNormal="100" workbookViewId="0">
      <pane xSplit="1" ySplit="2" topLeftCell="E3" activePane="bottomRight" state="frozen"/>
      <selection activeCell="D1" sqref="D1"/>
      <selection pane="topRight" activeCell="E1" sqref="E1"/>
      <selection pane="bottomLeft" activeCell="D3" sqref="D3"/>
      <selection pane="bottomRight" activeCell="X3" sqref="W3:X44"/>
    </sheetView>
  </sheetViews>
  <sheetFormatPr baseColWidth="10" defaultColWidth="8.83203125" defaultRowHeight="15"/>
  <cols>
    <col min="1" max="1" width="8.6640625" customWidth="1"/>
    <col min="2" max="2" width="6.5" customWidth="1"/>
    <col min="3" max="3" width="6.5" style="284" customWidth="1"/>
    <col min="4" max="4" width="73.1640625" style="67" customWidth="1"/>
    <col min="5" max="9" width="6" style="67" customWidth="1"/>
    <col min="10" max="10" width="5.6640625" style="67" customWidth="1"/>
    <col min="11" max="13" width="5.6640625" customWidth="1"/>
    <col min="14" max="14" width="26" customWidth="1"/>
    <col min="15" max="19" width="5.6640625" customWidth="1"/>
    <col min="20" max="20" width="5.5" style="67" customWidth="1"/>
    <col min="21" max="21" width="5.6640625" customWidth="1"/>
    <col min="22" max="24" width="5.6640625" style="66" customWidth="1"/>
    <col min="25" max="29" width="5.6640625" customWidth="1"/>
    <col min="30" max="30" width="6" style="67" customWidth="1"/>
    <col min="31" max="31" width="6.5" style="67" customWidth="1"/>
    <col min="32" max="32" width="6" style="67" customWidth="1"/>
    <col min="33" max="35" width="5.6640625" customWidth="1"/>
  </cols>
  <sheetData>
    <row r="1" spans="1:41" ht="51" customHeight="1">
      <c r="A1" s="715"/>
      <c r="B1" s="1"/>
      <c r="C1" s="279"/>
      <c r="D1" s="4"/>
      <c r="E1" s="4"/>
      <c r="F1" s="4"/>
      <c r="G1" s="4"/>
      <c r="H1" s="4"/>
      <c r="I1" s="4"/>
      <c r="J1" s="4"/>
      <c r="K1" s="4"/>
      <c r="L1" s="12"/>
      <c r="M1" s="12"/>
      <c r="N1" s="12"/>
      <c r="O1" s="3"/>
      <c r="P1" s="3"/>
      <c r="Q1" s="3"/>
      <c r="R1" s="3"/>
      <c r="S1" s="3"/>
      <c r="T1" s="4"/>
      <c r="U1" s="12"/>
      <c r="V1" s="33"/>
      <c r="W1" s="33"/>
      <c r="X1" s="33"/>
      <c r="Y1" s="2"/>
      <c r="Z1" s="2"/>
      <c r="AA1" s="2"/>
      <c r="AB1" s="2"/>
      <c r="AC1" s="2"/>
      <c r="AD1" s="4"/>
      <c r="AE1" s="4"/>
      <c r="AF1" s="4"/>
      <c r="AG1" s="12"/>
    </row>
    <row r="2" spans="1:41" ht="70.5" customHeight="1">
      <c r="A2" s="715"/>
      <c r="B2" s="256" t="s">
        <v>1656</v>
      </c>
      <c r="C2" s="280" t="s">
        <v>1655</v>
      </c>
      <c r="D2" s="268" t="s">
        <v>30</v>
      </c>
      <c r="E2" s="216" t="s">
        <v>2518</v>
      </c>
      <c r="F2" s="216" t="s">
        <v>2272</v>
      </c>
      <c r="G2" s="216" t="s">
        <v>1949</v>
      </c>
      <c r="H2" s="96" t="s">
        <v>2519</v>
      </c>
      <c r="I2" s="96" t="s">
        <v>1960</v>
      </c>
      <c r="J2" s="96" t="s">
        <v>1926</v>
      </c>
      <c r="K2" s="96" t="s">
        <v>314</v>
      </c>
      <c r="L2" s="96" t="s">
        <v>31</v>
      </c>
      <c r="M2" s="97" t="s">
        <v>2520</v>
      </c>
      <c r="N2" s="97" t="s">
        <v>1961</v>
      </c>
      <c r="O2" s="97" t="s">
        <v>1927</v>
      </c>
      <c r="P2" s="97" t="s">
        <v>315</v>
      </c>
      <c r="Q2" s="97" t="s">
        <v>319</v>
      </c>
      <c r="R2" s="481" t="s">
        <v>2521</v>
      </c>
      <c r="S2" s="481" t="s">
        <v>1962</v>
      </c>
      <c r="T2" s="481" t="s">
        <v>1928</v>
      </c>
      <c r="U2" s="481" t="s">
        <v>316</v>
      </c>
      <c r="V2" s="481" t="s">
        <v>320</v>
      </c>
      <c r="W2" s="95" t="s">
        <v>2523</v>
      </c>
      <c r="X2" s="95" t="s">
        <v>1963</v>
      </c>
      <c r="Y2" s="95" t="s">
        <v>1929</v>
      </c>
      <c r="Z2" s="95" t="s">
        <v>317</v>
      </c>
      <c r="AA2" s="95" t="s">
        <v>321</v>
      </c>
      <c r="AB2" s="98" t="s">
        <v>2522</v>
      </c>
      <c r="AC2" s="98" t="s">
        <v>1957</v>
      </c>
      <c r="AD2" s="98" t="s">
        <v>1930</v>
      </c>
      <c r="AE2" s="98" t="s">
        <v>318</v>
      </c>
      <c r="AF2" s="98" t="s">
        <v>322</v>
      </c>
      <c r="AG2" s="246"/>
      <c r="AH2" s="118"/>
      <c r="AI2" s="118"/>
      <c r="AJ2" s="118"/>
      <c r="AK2" s="118"/>
      <c r="AL2" s="118"/>
      <c r="AM2" s="118"/>
      <c r="AN2" s="118"/>
      <c r="AO2" s="118"/>
    </row>
    <row r="3" spans="1:41" ht="15" customHeight="1">
      <c r="A3" s="715"/>
      <c r="B3" s="91">
        <v>1</v>
      </c>
      <c r="C3" s="285">
        <v>1</v>
      </c>
      <c r="D3" s="277" t="s">
        <v>1792</v>
      </c>
      <c r="E3" s="465" t="s">
        <v>864</v>
      </c>
      <c r="F3" s="465" t="s">
        <v>864</v>
      </c>
      <c r="G3" s="465" t="s">
        <v>864</v>
      </c>
      <c r="H3" s="465" t="s">
        <v>2623</v>
      </c>
      <c r="I3" s="465" t="s">
        <v>2278</v>
      </c>
      <c r="J3" s="465" t="s">
        <v>1541</v>
      </c>
      <c r="K3" s="466" t="s">
        <v>793</v>
      </c>
      <c r="L3" s="467" t="s">
        <v>864</v>
      </c>
      <c r="M3" s="569" t="s">
        <v>2629</v>
      </c>
      <c r="N3" s="569" t="s">
        <v>864</v>
      </c>
      <c r="O3" s="465" t="s">
        <v>864</v>
      </c>
      <c r="P3" s="465" t="s">
        <v>864</v>
      </c>
      <c r="Q3" s="465" t="s">
        <v>864</v>
      </c>
      <c r="R3" s="569" t="s">
        <v>2619</v>
      </c>
      <c r="S3" s="569" t="s">
        <v>2274</v>
      </c>
      <c r="T3" s="465" t="s">
        <v>1545</v>
      </c>
      <c r="U3" s="466" t="s">
        <v>1643</v>
      </c>
      <c r="V3" s="467" t="s">
        <v>864</v>
      </c>
      <c r="W3" s="569" t="s">
        <v>864</v>
      </c>
      <c r="X3" s="569" t="s">
        <v>864</v>
      </c>
      <c r="Y3" s="467" t="s">
        <v>864</v>
      </c>
      <c r="Z3" s="467" t="s">
        <v>864</v>
      </c>
      <c r="AA3" s="467" t="s">
        <v>864</v>
      </c>
      <c r="AB3" s="570" t="s">
        <v>2292</v>
      </c>
      <c r="AC3" s="570" t="s">
        <v>2292</v>
      </c>
      <c r="AD3" s="465" t="s">
        <v>1272</v>
      </c>
      <c r="AE3" s="466" t="s">
        <v>794</v>
      </c>
      <c r="AF3" s="466" t="s">
        <v>794</v>
      </c>
      <c r="AG3" s="242" t="s">
        <v>1371</v>
      </c>
    </row>
    <row r="4" spans="1:41" ht="15" customHeight="1">
      <c r="A4" s="715"/>
      <c r="B4" s="92">
        <v>2</v>
      </c>
      <c r="C4" s="285">
        <v>1</v>
      </c>
      <c r="D4" s="61" t="s">
        <v>1801</v>
      </c>
      <c r="E4" s="465" t="s">
        <v>864</v>
      </c>
      <c r="F4" s="465" t="s">
        <v>864</v>
      </c>
      <c r="G4" s="465" t="s">
        <v>864</v>
      </c>
      <c r="H4" s="465" t="s">
        <v>2623</v>
      </c>
      <c r="I4" s="465" t="s">
        <v>2278</v>
      </c>
      <c r="J4" s="465" t="s">
        <v>1542</v>
      </c>
      <c r="K4" s="466">
        <v>1</v>
      </c>
      <c r="L4" s="466" t="s">
        <v>797</v>
      </c>
      <c r="M4" s="569" t="s">
        <v>864</v>
      </c>
      <c r="N4" s="466" t="s">
        <v>2300</v>
      </c>
      <c r="O4" s="468" t="s">
        <v>795</v>
      </c>
      <c r="P4" s="468" t="s">
        <v>798</v>
      </c>
      <c r="Q4" s="465" t="s">
        <v>864</v>
      </c>
      <c r="R4" s="569" t="s">
        <v>2276</v>
      </c>
      <c r="S4" s="569" t="s">
        <v>2276</v>
      </c>
      <c r="T4" s="465" t="s">
        <v>1546</v>
      </c>
      <c r="U4" s="466" t="s">
        <v>1643</v>
      </c>
      <c r="V4" s="467" t="s">
        <v>864</v>
      </c>
      <c r="W4" s="569" t="s">
        <v>864</v>
      </c>
      <c r="X4" s="569" t="s">
        <v>864</v>
      </c>
      <c r="Y4" s="467" t="s">
        <v>864</v>
      </c>
      <c r="Z4" s="467" t="s">
        <v>864</v>
      </c>
      <c r="AA4" s="467" t="s">
        <v>864</v>
      </c>
      <c r="AB4" s="570" t="s">
        <v>2293</v>
      </c>
      <c r="AC4" s="570" t="s">
        <v>2293</v>
      </c>
      <c r="AD4" s="466" t="s">
        <v>796</v>
      </c>
      <c r="AE4" s="466" t="s">
        <v>796</v>
      </c>
      <c r="AF4" s="466" t="s">
        <v>796</v>
      </c>
      <c r="AG4" s="242" t="s">
        <v>1371</v>
      </c>
    </row>
    <row r="5" spans="1:41" ht="15" customHeight="1">
      <c r="A5" s="715"/>
      <c r="B5" s="92">
        <v>3</v>
      </c>
      <c r="C5" s="285">
        <v>1</v>
      </c>
      <c r="D5" s="61" t="s">
        <v>775</v>
      </c>
      <c r="E5" s="465" t="s">
        <v>864</v>
      </c>
      <c r="F5" s="465" t="s">
        <v>864</v>
      </c>
      <c r="G5" s="465" t="s">
        <v>864</v>
      </c>
      <c r="H5" s="465" t="s">
        <v>2623</v>
      </c>
      <c r="I5" s="527" t="s">
        <v>2279</v>
      </c>
      <c r="J5" s="527" t="s">
        <v>2279</v>
      </c>
      <c r="K5" s="467" t="s">
        <v>864</v>
      </c>
      <c r="L5" s="467" t="s">
        <v>864</v>
      </c>
      <c r="M5" s="570" t="s">
        <v>2628</v>
      </c>
      <c r="N5" s="570" t="s">
        <v>2301</v>
      </c>
      <c r="O5" s="465" t="s">
        <v>864</v>
      </c>
      <c r="P5" s="465" t="s">
        <v>864</v>
      </c>
      <c r="Q5" s="465" t="s">
        <v>864</v>
      </c>
      <c r="R5" s="569" t="s">
        <v>2276</v>
      </c>
      <c r="S5" s="569" t="s">
        <v>2276</v>
      </c>
      <c r="T5" s="467" t="s">
        <v>864</v>
      </c>
      <c r="U5" s="466" t="s">
        <v>1643</v>
      </c>
      <c r="V5" s="467" t="s">
        <v>864</v>
      </c>
      <c r="W5" s="569" t="s">
        <v>2630</v>
      </c>
      <c r="X5" s="569" t="s">
        <v>2284</v>
      </c>
      <c r="Y5" s="465" t="s">
        <v>1273</v>
      </c>
      <c r="Z5" s="467" t="s">
        <v>864</v>
      </c>
      <c r="AA5" s="467" t="s">
        <v>864</v>
      </c>
      <c r="AB5" s="570" t="s">
        <v>2294</v>
      </c>
      <c r="AC5" s="570" t="s">
        <v>2294</v>
      </c>
      <c r="AD5" s="465" t="s">
        <v>1307</v>
      </c>
      <c r="AE5" s="467" t="s">
        <v>864</v>
      </c>
      <c r="AF5" s="467" t="s">
        <v>864</v>
      </c>
      <c r="AG5" s="242" t="s">
        <v>1371</v>
      </c>
    </row>
    <row r="6" spans="1:41" ht="15" customHeight="1">
      <c r="A6" s="715"/>
      <c r="B6" s="92">
        <v>4</v>
      </c>
      <c r="C6" s="285">
        <v>1</v>
      </c>
      <c r="D6" s="61" t="s">
        <v>1797</v>
      </c>
      <c r="E6" s="465" t="s">
        <v>864</v>
      </c>
      <c r="F6" s="465" t="s">
        <v>864</v>
      </c>
      <c r="G6" s="465" t="s">
        <v>864</v>
      </c>
      <c r="H6" s="527" t="s">
        <v>2279</v>
      </c>
      <c r="I6" s="527" t="s">
        <v>2279</v>
      </c>
      <c r="J6" s="465" t="s">
        <v>1543</v>
      </c>
      <c r="K6" s="467" t="s">
        <v>864</v>
      </c>
      <c r="L6" s="467" t="s">
        <v>864</v>
      </c>
      <c r="M6" s="569" t="s">
        <v>864</v>
      </c>
      <c r="N6" s="569" t="s">
        <v>864</v>
      </c>
      <c r="O6" s="465" t="s">
        <v>864</v>
      </c>
      <c r="P6" s="465" t="s">
        <v>864</v>
      </c>
      <c r="Q6" s="465" t="s">
        <v>864</v>
      </c>
      <c r="R6" s="569" t="s">
        <v>2166</v>
      </c>
      <c r="S6" s="569" t="s">
        <v>2166</v>
      </c>
      <c r="T6" s="467" t="s">
        <v>864</v>
      </c>
      <c r="U6" s="466" t="s">
        <v>1643</v>
      </c>
      <c r="V6" s="467" t="s">
        <v>864</v>
      </c>
      <c r="W6" s="569" t="s">
        <v>864</v>
      </c>
      <c r="X6" s="569" t="s">
        <v>864</v>
      </c>
      <c r="Y6" s="467" t="s">
        <v>864</v>
      </c>
      <c r="Z6" s="467" t="s">
        <v>864</v>
      </c>
      <c r="AA6" s="467" t="s">
        <v>864</v>
      </c>
      <c r="AB6" s="570" t="s">
        <v>2295</v>
      </c>
      <c r="AC6" s="570" t="s">
        <v>2295</v>
      </c>
      <c r="AD6" s="465" t="s">
        <v>1274</v>
      </c>
      <c r="AE6" s="467" t="s">
        <v>864</v>
      </c>
      <c r="AF6" s="467" t="s">
        <v>864</v>
      </c>
      <c r="AG6" s="242" t="s">
        <v>1371</v>
      </c>
    </row>
    <row r="7" spans="1:41" ht="15" customHeight="1">
      <c r="A7" s="715"/>
      <c r="B7" s="92">
        <v>5</v>
      </c>
      <c r="C7" s="285">
        <v>1</v>
      </c>
      <c r="D7" s="61" t="s">
        <v>776</v>
      </c>
      <c r="E7" s="465" t="s">
        <v>864</v>
      </c>
      <c r="F7" s="465" t="s">
        <v>864</v>
      </c>
      <c r="G7" s="465" t="s">
        <v>864</v>
      </c>
      <c r="H7" s="465" t="s">
        <v>2623</v>
      </c>
      <c r="I7" s="465" t="s">
        <v>2281</v>
      </c>
      <c r="J7" s="468" t="s">
        <v>1543</v>
      </c>
      <c r="K7" s="466" t="s">
        <v>799</v>
      </c>
      <c r="L7" s="467" t="s">
        <v>864</v>
      </c>
      <c r="M7" s="569" t="s">
        <v>864</v>
      </c>
      <c r="N7" s="569" t="s">
        <v>864</v>
      </c>
      <c r="O7" s="465" t="s">
        <v>864</v>
      </c>
      <c r="P7" s="465" t="s">
        <v>864</v>
      </c>
      <c r="Q7" s="465" t="s">
        <v>864</v>
      </c>
      <c r="R7" s="569" t="s">
        <v>2619</v>
      </c>
      <c r="S7" s="569" t="s">
        <v>2274</v>
      </c>
      <c r="T7" s="467" t="s">
        <v>864</v>
      </c>
      <c r="U7" s="466" t="s">
        <v>1643</v>
      </c>
      <c r="V7" s="466" t="s">
        <v>800</v>
      </c>
      <c r="W7" s="569" t="s">
        <v>2285</v>
      </c>
      <c r="X7" s="569" t="s">
        <v>2285</v>
      </c>
      <c r="Y7" s="465" t="s">
        <v>1275</v>
      </c>
      <c r="Z7" s="466" t="s">
        <v>801</v>
      </c>
      <c r="AA7" s="466" t="s">
        <v>801</v>
      </c>
      <c r="AB7" s="570" t="s">
        <v>2294</v>
      </c>
      <c r="AC7" s="570" t="s">
        <v>2294</v>
      </c>
      <c r="AD7" s="467" t="s">
        <v>864</v>
      </c>
      <c r="AE7" s="467" t="s">
        <v>864</v>
      </c>
      <c r="AF7" s="467" t="s">
        <v>864</v>
      </c>
      <c r="AG7" s="242" t="s">
        <v>1371</v>
      </c>
    </row>
    <row r="8" spans="1:41" ht="15" customHeight="1">
      <c r="A8" s="715"/>
      <c r="B8" s="92">
        <v>6</v>
      </c>
      <c r="C8" s="285">
        <v>1</v>
      </c>
      <c r="D8" s="61" t="s">
        <v>1757</v>
      </c>
      <c r="E8" s="465" t="s">
        <v>864</v>
      </c>
      <c r="F8" s="465" t="s">
        <v>864</v>
      </c>
      <c r="G8" s="465" t="s">
        <v>864</v>
      </c>
      <c r="H8" s="154" t="s">
        <v>1543</v>
      </c>
      <c r="I8" s="154" t="s">
        <v>1543</v>
      </c>
      <c r="J8" s="467" t="s">
        <v>864</v>
      </c>
      <c r="K8" s="466" t="s">
        <v>803</v>
      </c>
      <c r="L8" s="466" t="s">
        <v>804</v>
      </c>
      <c r="M8" s="570" t="s">
        <v>2301</v>
      </c>
      <c r="N8" s="570" t="s">
        <v>2301</v>
      </c>
      <c r="O8" s="465" t="s">
        <v>864</v>
      </c>
      <c r="P8" s="465" t="s">
        <v>864</v>
      </c>
      <c r="Q8" s="465" t="s">
        <v>864</v>
      </c>
      <c r="R8" s="569" t="s">
        <v>2620</v>
      </c>
      <c r="S8" s="569" t="s">
        <v>2277</v>
      </c>
      <c r="T8" s="465" t="s">
        <v>1546</v>
      </c>
      <c r="U8" s="466" t="s">
        <v>1643</v>
      </c>
      <c r="V8" s="466" t="s">
        <v>805</v>
      </c>
      <c r="W8" s="569" t="s">
        <v>2285</v>
      </c>
      <c r="X8" s="569" t="s">
        <v>2285</v>
      </c>
      <c r="Y8" s="465" t="s">
        <v>1276</v>
      </c>
      <c r="Z8" s="466" t="s">
        <v>806</v>
      </c>
      <c r="AA8" s="466" t="s">
        <v>806</v>
      </c>
      <c r="AB8" s="570" t="s">
        <v>2294</v>
      </c>
      <c r="AC8" s="570" t="s">
        <v>2294</v>
      </c>
      <c r="AD8" s="465" t="s">
        <v>1272</v>
      </c>
      <c r="AE8" s="466" t="s">
        <v>807</v>
      </c>
      <c r="AF8" s="466" t="s">
        <v>807</v>
      </c>
      <c r="AG8" s="242" t="s">
        <v>1371</v>
      </c>
    </row>
    <row r="9" spans="1:41" ht="15" customHeight="1">
      <c r="A9" s="715"/>
      <c r="B9" s="92">
        <v>7</v>
      </c>
      <c r="C9" s="285">
        <v>1</v>
      </c>
      <c r="D9" s="61" t="s">
        <v>1758</v>
      </c>
      <c r="E9" s="465" t="s">
        <v>864</v>
      </c>
      <c r="F9" s="465" t="s">
        <v>864</v>
      </c>
      <c r="G9" s="465" t="s">
        <v>864</v>
      </c>
      <c r="H9" s="578" t="s">
        <v>2623</v>
      </c>
      <c r="I9" s="465" t="s">
        <v>2281</v>
      </c>
      <c r="J9" s="467" t="s">
        <v>864</v>
      </c>
      <c r="K9" s="466" t="s">
        <v>803</v>
      </c>
      <c r="L9" s="466" t="s">
        <v>804</v>
      </c>
      <c r="M9" s="570" t="s">
        <v>2301</v>
      </c>
      <c r="N9" s="570" t="s">
        <v>2301</v>
      </c>
      <c r="O9" s="465" t="s">
        <v>1299</v>
      </c>
      <c r="P9" s="469" t="s">
        <v>808</v>
      </c>
      <c r="Q9" s="465" t="s">
        <v>864</v>
      </c>
      <c r="R9" s="569" t="s">
        <v>2619</v>
      </c>
      <c r="S9" s="569" t="s">
        <v>2273</v>
      </c>
      <c r="T9" s="468" t="s">
        <v>1547</v>
      </c>
      <c r="U9" s="466" t="s">
        <v>1643</v>
      </c>
      <c r="V9" s="466" t="s">
        <v>809</v>
      </c>
      <c r="W9" s="569" t="s">
        <v>2286</v>
      </c>
      <c r="X9" s="569" t="s">
        <v>2286</v>
      </c>
      <c r="Y9" s="467" t="s">
        <v>864</v>
      </c>
      <c r="Z9" s="467" t="s">
        <v>864</v>
      </c>
      <c r="AA9" s="467" t="s">
        <v>864</v>
      </c>
      <c r="AB9" s="569" t="s">
        <v>2293</v>
      </c>
      <c r="AC9" s="569" t="s">
        <v>2293</v>
      </c>
      <c r="AD9" s="465" t="s">
        <v>1272</v>
      </c>
      <c r="AE9" s="466" t="s">
        <v>807</v>
      </c>
      <c r="AF9" s="466" t="s">
        <v>807</v>
      </c>
      <c r="AG9" s="242" t="s">
        <v>1371</v>
      </c>
    </row>
    <row r="10" spans="1:41" ht="15" customHeight="1">
      <c r="A10" s="715"/>
      <c r="B10" s="92">
        <v>8</v>
      </c>
      <c r="C10" s="285">
        <v>1</v>
      </c>
      <c r="D10" s="61" t="s">
        <v>1759</v>
      </c>
      <c r="E10" s="465" t="s">
        <v>864</v>
      </c>
      <c r="F10" s="465" t="s">
        <v>864</v>
      </c>
      <c r="G10" s="465" t="s">
        <v>864</v>
      </c>
      <c r="H10" s="465" t="s">
        <v>2166</v>
      </c>
      <c r="I10" s="465" t="s">
        <v>2166</v>
      </c>
      <c r="J10" s="467" t="s">
        <v>864</v>
      </c>
      <c r="K10" s="467" t="s">
        <v>864</v>
      </c>
      <c r="L10" s="467" t="s">
        <v>864</v>
      </c>
      <c r="M10" s="569" t="s">
        <v>864</v>
      </c>
      <c r="N10" s="569" t="s">
        <v>864</v>
      </c>
      <c r="O10" s="465" t="s">
        <v>864</v>
      </c>
      <c r="P10" s="465" t="s">
        <v>864</v>
      </c>
      <c r="Q10" s="465" t="s">
        <v>864</v>
      </c>
      <c r="R10" s="569" t="s">
        <v>2166</v>
      </c>
      <c r="S10" s="569" t="s">
        <v>2166</v>
      </c>
      <c r="T10" s="467" t="s">
        <v>864</v>
      </c>
      <c r="U10" s="466" t="s">
        <v>1643</v>
      </c>
      <c r="V10" s="466" t="s">
        <v>810</v>
      </c>
      <c r="W10" s="569" t="s">
        <v>2286</v>
      </c>
      <c r="X10" s="569" t="s">
        <v>2286</v>
      </c>
      <c r="Y10" s="467" t="s">
        <v>864</v>
      </c>
      <c r="Z10" s="467" t="s">
        <v>864</v>
      </c>
      <c r="AA10" s="467" t="s">
        <v>864</v>
      </c>
      <c r="AB10" s="569" t="s">
        <v>2293</v>
      </c>
      <c r="AC10" s="569" t="s">
        <v>2293</v>
      </c>
      <c r="AD10" s="466" t="s">
        <v>811</v>
      </c>
      <c r="AE10" s="466" t="s">
        <v>811</v>
      </c>
      <c r="AF10" s="466" t="s">
        <v>811</v>
      </c>
      <c r="AG10" s="242" t="s">
        <v>1371</v>
      </c>
    </row>
    <row r="11" spans="1:41" ht="15" customHeight="1">
      <c r="A11" s="715"/>
      <c r="B11" s="92">
        <v>9</v>
      </c>
      <c r="C11" s="285">
        <v>1</v>
      </c>
      <c r="D11" s="61" t="s">
        <v>1760</v>
      </c>
      <c r="E11" s="465" t="s">
        <v>864</v>
      </c>
      <c r="F11" s="465" t="s">
        <v>864</v>
      </c>
      <c r="G11" s="465" t="s">
        <v>864</v>
      </c>
      <c r="H11" s="465" t="s">
        <v>2166</v>
      </c>
      <c r="I11" s="465" t="s">
        <v>2281</v>
      </c>
      <c r="J11" s="467" t="s">
        <v>864</v>
      </c>
      <c r="K11" s="466" t="s">
        <v>803</v>
      </c>
      <c r="L11" s="467" t="s">
        <v>864</v>
      </c>
      <c r="M11" s="569" t="s">
        <v>864</v>
      </c>
      <c r="N11" s="569" t="s">
        <v>864</v>
      </c>
      <c r="O11" s="465" t="s">
        <v>864</v>
      </c>
      <c r="P11" s="465" t="s">
        <v>864</v>
      </c>
      <c r="Q11" s="465" t="s">
        <v>864</v>
      </c>
      <c r="R11" s="569" t="s">
        <v>2619</v>
      </c>
      <c r="S11" s="569" t="s">
        <v>2273</v>
      </c>
      <c r="T11" s="467" t="s">
        <v>864</v>
      </c>
      <c r="U11" s="466" t="s">
        <v>1643</v>
      </c>
      <c r="V11" s="467" t="s">
        <v>864</v>
      </c>
      <c r="W11" s="569" t="s">
        <v>864</v>
      </c>
      <c r="X11" s="569" t="s">
        <v>864</v>
      </c>
      <c r="Y11" s="467" t="s">
        <v>864</v>
      </c>
      <c r="Z11" s="467" t="s">
        <v>864</v>
      </c>
      <c r="AA11" s="467" t="s">
        <v>864</v>
      </c>
      <c r="AB11" s="569" t="s">
        <v>1277</v>
      </c>
      <c r="AC11" s="569" t="s">
        <v>1277</v>
      </c>
      <c r="AD11" s="465" t="s">
        <v>1277</v>
      </c>
      <c r="AE11" s="467" t="s">
        <v>864</v>
      </c>
      <c r="AF11" s="467" t="s">
        <v>864</v>
      </c>
      <c r="AG11" s="242" t="s">
        <v>1371</v>
      </c>
    </row>
    <row r="12" spans="1:41" ht="15" customHeight="1">
      <c r="A12" s="715"/>
      <c r="B12" s="92">
        <v>10</v>
      </c>
      <c r="C12" s="285">
        <v>1</v>
      </c>
      <c r="D12" s="61" t="s">
        <v>1793</v>
      </c>
      <c r="E12" s="465" t="s">
        <v>864</v>
      </c>
      <c r="F12" s="465" t="s">
        <v>864</v>
      </c>
      <c r="G12" s="465" t="s">
        <v>864</v>
      </c>
      <c r="H12" s="578" t="s">
        <v>2623</v>
      </c>
      <c r="I12" s="465" t="s">
        <v>2281</v>
      </c>
      <c r="J12" s="467" t="s">
        <v>864</v>
      </c>
      <c r="K12" s="466" t="s">
        <v>803</v>
      </c>
      <c r="L12" s="466" t="s">
        <v>812</v>
      </c>
      <c r="M12" s="569" t="s">
        <v>2629</v>
      </c>
      <c r="N12" s="466" t="s">
        <v>2300</v>
      </c>
      <c r="O12" s="470" t="s">
        <v>813</v>
      </c>
      <c r="P12" s="470" t="s">
        <v>813</v>
      </c>
      <c r="Q12" s="465" t="s">
        <v>864</v>
      </c>
      <c r="R12" s="569" t="s">
        <v>2283</v>
      </c>
      <c r="S12" s="569" t="s">
        <v>2283</v>
      </c>
      <c r="T12" s="465" t="s">
        <v>1546</v>
      </c>
      <c r="U12" s="466" t="s">
        <v>1643</v>
      </c>
      <c r="V12" s="466" t="s">
        <v>809</v>
      </c>
      <c r="W12" s="569" t="s">
        <v>864</v>
      </c>
      <c r="X12" s="569" t="s">
        <v>864</v>
      </c>
      <c r="Y12" s="465" t="s">
        <v>1278</v>
      </c>
      <c r="Z12" s="467" t="s">
        <v>864</v>
      </c>
      <c r="AA12" s="467" t="s">
        <v>864</v>
      </c>
      <c r="AB12" s="570" t="s">
        <v>2294</v>
      </c>
      <c r="AC12" s="570" t="s">
        <v>2294</v>
      </c>
      <c r="AD12" s="465" t="s">
        <v>1272</v>
      </c>
      <c r="AE12" s="466" t="s">
        <v>807</v>
      </c>
      <c r="AF12" s="466" t="s">
        <v>807</v>
      </c>
      <c r="AG12" s="242" t="s">
        <v>1371</v>
      </c>
    </row>
    <row r="13" spans="1:41" ht="15" customHeight="1">
      <c r="A13" s="715"/>
      <c r="B13" s="92">
        <v>11</v>
      </c>
      <c r="C13" s="285">
        <v>1</v>
      </c>
      <c r="D13" s="61" t="s">
        <v>777</v>
      </c>
      <c r="E13" s="465" t="s">
        <v>864</v>
      </c>
      <c r="F13" s="465" t="s">
        <v>864</v>
      </c>
      <c r="G13" s="465" t="s">
        <v>864</v>
      </c>
      <c r="H13" s="578" t="s">
        <v>2623</v>
      </c>
      <c r="I13" s="465" t="s">
        <v>2281</v>
      </c>
      <c r="J13" s="467" t="s">
        <v>864</v>
      </c>
      <c r="K13" s="466" t="s">
        <v>803</v>
      </c>
      <c r="L13" s="467" t="s">
        <v>864</v>
      </c>
      <c r="M13" s="569" t="s">
        <v>2629</v>
      </c>
      <c r="N13" s="466" t="s">
        <v>2300</v>
      </c>
      <c r="O13" s="470" t="s">
        <v>813</v>
      </c>
      <c r="P13" s="465" t="s">
        <v>864</v>
      </c>
      <c r="Q13" s="465" t="s">
        <v>864</v>
      </c>
      <c r="R13" s="569" t="s">
        <v>2283</v>
      </c>
      <c r="S13" s="569" t="s">
        <v>2283</v>
      </c>
      <c r="T13" s="467" t="s">
        <v>864</v>
      </c>
      <c r="U13" s="466" t="s">
        <v>1643</v>
      </c>
      <c r="V13" s="466" t="s">
        <v>814</v>
      </c>
      <c r="W13" s="569" t="s">
        <v>864</v>
      </c>
      <c r="X13" s="569" t="s">
        <v>864</v>
      </c>
      <c r="Y13" s="465" t="s">
        <v>1278</v>
      </c>
      <c r="Z13" s="470" t="s">
        <v>806</v>
      </c>
      <c r="AA13" s="466" t="s">
        <v>806</v>
      </c>
      <c r="AB13" s="569" t="s">
        <v>2293</v>
      </c>
      <c r="AC13" s="569" t="s">
        <v>2293</v>
      </c>
      <c r="AD13" s="465" t="s">
        <v>1279</v>
      </c>
      <c r="AE13" s="465" t="s">
        <v>1279</v>
      </c>
      <c r="AF13" s="465" t="s">
        <v>1279</v>
      </c>
      <c r="AG13" s="242" t="s">
        <v>1371</v>
      </c>
    </row>
    <row r="14" spans="1:41" ht="15" customHeight="1">
      <c r="A14" s="715"/>
      <c r="B14" s="92">
        <v>12</v>
      </c>
      <c r="C14" s="285">
        <v>1</v>
      </c>
      <c r="D14" s="61" t="s">
        <v>778</v>
      </c>
      <c r="E14" s="465" t="s">
        <v>864</v>
      </c>
      <c r="F14" s="465" t="s">
        <v>864</v>
      </c>
      <c r="G14" s="465" t="s">
        <v>864</v>
      </c>
      <c r="H14" s="578" t="s">
        <v>2623</v>
      </c>
      <c r="I14" s="465" t="s">
        <v>2281</v>
      </c>
      <c r="J14" s="467" t="s">
        <v>864</v>
      </c>
      <c r="K14" s="466" t="s">
        <v>799</v>
      </c>
      <c r="L14" s="467" t="s">
        <v>864</v>
      </c>
      <c r="M14" s="569" t="s">
        <v>864</v>
      </c>
      <c r="N14" s="569" t="s">
        <v>864</v>
      </c>
      <c r="O14" s="465" t="s">
        <v>864</v>
      </c>
      <c r="P14" s="466">
        <v>1</v>
      </c>
      <c r="Q14" s="466" t="s">
        <v>813</v>
      </c>
      <c r="R14" s="466" t="s">
        <v>2621</v>
      </c>
      <c r="S14" s="466" t="s">
        <v>2275</v>
      </c>
      <c r="T14" s="467" t="s">
        <v>864</v>
      </c>
      <c r="U14" s="466" t="s">
        <v>1643</v>
      </c>
      <c r="V14" s="467" t="s">
        <v>864</v>
      </c>
      <c r="W14" s="569" t="s">
        <v>2631</v>
      </c>
      <c r="X14" s="569" t="s">
        <v>2287</v>
      </c>
      <c r="Y14" s="465" t="s">
        <v>1280</v>
      </c>
      <c r="Z14" s="467" t="s">
        <v>864</v>
      </c>
      <c r="AA14" s="467" t="s">
        <v>864</v>
      </c>
      <c r="AB14" s="570" t="s">
        <v>2294</v>
      </c>
      <c r="AC14" s="570" t="s">
        <v>2294</v>
      </c>
      <c r="AD14" s="465" t="s">
        <v>864</v>
      </c>
      <c r="AE14" s="467" t="s">
        <v>864</v>
      </c>
      <c r="AF14" s="467" t="s">
        <v>864</v>
      </c>
      <c r="AG14" s="242" t="s">
        <v>1371</v>
      </c>
    </row>
    <row r="15" spans="1:41" ht="15" customHeight="1">
      <c r="A15" s="715"/>
      <c r="B15" s="92">
        <v>13</v>
      </c>
      <c r="C15" s="285">
        <v>1</v>
      </c>
      <c r="D15" s="61" t="s">
        <v>1766</v>
      </c>
      <c r="E15" s="465" t="s">
        <v>864</v>
      </c>
      <c r="F15" s="465" t="s">
        <v>864</v>
      </c>
      <c r="G15" s="465" t="s">
        <v>864</v>
      </c>
      <c r="H15" s="578" t="s">
        <v>2623</v>
      </c>
      <c r="I15" s="465" t="s">
        <v>2281</v>
      </c>
      <c r="J15" s="467" t="s">
        <v>864</v>
      </c>
      <c r="K15" s="466" t="s">
        <v>816</v>
      </c>
      <c r="L15" s="466" t="s">
        <v>817</v>
      </c>
      <c r="M15" s="570" t="s">
        <v>2628</v>
      </c>
      <c r="N15" s="570" t="s">
        <v>2301</v>
      </c>
      <c r="O15" s="465" t="s">
        <v>1300</v>
      </c>
      <c r="P15" s="470" t="s">
        <v>818</v>
      </c>
      <c r="Q15" s="467" t="s">
        <v>864</v>
      </c>
      <c r="R15" s="569" t="s">
        <v>2622</v>
      </c>
      <c r="S15" s="569" t="s">
        <v>2283</v>
      </c>
      <c r="T15" s="465" t="s">
        <v>1546</v>
      </c>
      <c r="U15" s="466" t="s">
        <v>1643</v>
      </c>
      <c r="V15" s="466" t="s">
        <v>819</v>
      </c>
      <c r="W15" s="569" t="s">
        <v>2632</v>
      </c>
      <c r="X15" s="569" t="s">
        <v>2288</v>
      </c>
      <c r="Y15" s="465" t="s">
        <v>1278</v>
      </c>
      <c r="Z15" s="466" t="s">
        <v>820</v>
      </c>
      <c r="AA15" s="466" t="s">
        <v>820</v>
      </c>
      <c r="AB15" s="569" t="s">
        <v>2293</v>
      </c>
      <c r="AC15" s="569" t="s">
        <v>2293</v>
      </c>
      <c r="AD15" s="466" t="s">
        <v>821</v>
      </c>
      <c r="AE15" s="466" t="s">
        <v>821</v>
      </c>
      <c r="AF15" s="466" t="s">
        <v>821</v>
      </c>
      <c r="AG15" s="242" t="s">
        <v>1371</v>
      </c>
    </row>
    <row r="16" spans="1:41" ht="15" customHeight="1">
      <c r="A16" s="715"/>
      <c r="B16" s="92">
        <v>14</v>
      </c>
      <c r="C16" s="285">
        <v>1</v>
      </c>
      <c r="D16" s="61" t="s">
        <v>779</v>
      </c>
      <c r="E16" s="465" t="s">
        <v>864</v>
      </c>
      <c r="F16" s="465" t="s">
        <v>864</v>
      </c>
      <c r="G16" s="465" t="s">
        <v>864</v>
      </c>
      <c r="H16" s="578" t="s">
        <v>2623</v>
      </c>
      <c r="I16" s="465" t="s">
        <v>2166</v>
      </c>
      <c r="J16" s="467" t="s">
        <v>864</v>
      </c>
      <c r="K16" s="466" t="s">
        <v>793</v>
      </c>
      <c r="L16" s="467" t="s">
        <v>864</v>
      </c>
      <c r="M16" s="569" t="s">
        <v>864</v>
      </c>
      <c r="N16" s="569" t="s">
        <v>864</v>
      </c>
      <c r="O16" s="467" t="s">
        <v>864</v>
      </c>
      <c r="P16" s="467" t="s">
        <v>864</v>
      </c>
      <c r="Q16" s="467" t="s">
        <v>864</v>
      </c>
      <c r="R16" s="570" t="s">
        <v>864</v>
      </c>
      <c r="S16" s="570" t="s">
        <v>864</v>
      </c>
      <c r="T16" s="467" t="s">
        <v>864</v>
      </c>
      <c r="U16" s="466" t="s">
        <v>1643</v>
      </c>
      <c r="V16" s="466" t="s">
        <v>809</v>
      </c>
      <c r="W16" s="569" t="s">
        <v>2631</v>
      </c>
      <c r="X16" s="569" t="s">
        <v>2287</v>
      </c>
      <c r="Y16" s="465" t="s">
        <v>1275</v>
      </c>
      <c r="Z16" s="466" t="s">
        <v>801</v>
      </c>
      <c r="AA16" s="466" t="s">
        <v>801</v>
      </c>
      <c r="AB16" s="570" t="s">
        <v>2294</v>
      </c>
      <c r="AC16" s="570" t="s">
        <v>2294</v>
      </c>
      <c r="AD16" s="465" t="s">
        <v>1281</v>
      </c>
      <c r="AE16" s="467" t="s">
        <v>864</v>
      </c>
      <c r="AF16" s="467" t="s">
        <v>864</v>
      </c>
      <c r="AG16" s="242" t="s">
        <v>1371</v>
      </c>
    </row>
    <row r="17" spans="1:33" ht="15" customHeight="1">
      <c r="A17" s="715"/>
      <c r="B17" s="92">
        <v>15</v>
      </c>
      <c r="C17" s="285">
        <v>1</v>
      </c>
      <c r="D17" s="61" t="s">
        <v>1761</v>
      </c>
      <c r="E17" s="465" t="s">
        <v>864</v>
      </c>
      <c r="F17" s="465" t="s">
        <v>864</v>
      </c>
      <c r="G17" s="465" t="s">
        <v>864</v>
      </c>
      <c r="H17" s="154" t="s">
        <v>2624</v>
      </c>
      <c r="I17" s="154" t="s">
        <v>2282</v>
      </c>
      <c r="J17" s="467" t="s">
        <v>864</v>
      </c>
      <c r="K17" s="467" t="s">
        <v>864</v>
      </c>
      <c r="L17" s="467" t="s">
        <v>864</v>
      </c>
      <c r="M17" s="569" t="s">
        <v>864</v>
      </c>
      <c r="N17" s="466" t="s">
        <v>2300</v>
      </c>
      <c r="O17" s="467" t="s">
        <v>864</v>
      </c>
      <c r="P17" s="467" t="s">
        <v>864</v>
      </c>
      <c r="Q17" s="467" t="s">
        <v>864</v>
      </c>
      <c r="R17" s="570" t="s">
        <v>864</v>
      </c>
      <c r="S17" s="570" t="s">
        <v>864</v>
      </c>
      <c r="T17" s="467" t="s">
        <v>864</v>
      </c>
      <c r="U17" s="466" t="s">
        <v>1643</v>
      </c>
      <c r="V17" s="467" t="s">
        <v>864</v>
      </c>
      <c r="W17" s="569" t="s">
        <v>864</v>
      </c>
      <c r="X17" s="569" t="s">
        <v>864</v>
      </c>
      <c r="Y17" s="467" t="s">
        <v>864</v>
      </c>
      <c r="Z17" s="467" t="s">
        <v>864</v>
      </c>
      <c r="AA17" s="467" t="s">
        <v>864</v>
      </c>
      <c r="AB17" s="569" t="s">
        <v>2293</v>
      </c>
      <c r="AC17" s="569" t="s">
        <v>2293</v>
      </c>
      <c r="AD17" s="465" t="s">
        <v>1282</v>
      </c>
      <c r="AE17" s="467" t="s">
        <v>864</v>
      </c>
      <c r="AF17" s="467" t="s">
        <v>864</v>
      </c>
      <c r="AG17" s="242" t="s">
        <v>1371</v>
      </c>
    </row>
    <row r="18" spans="1:33" ht="15" customHeight="1">
      <c r="A18" s="715"/>
      <c r="B18" s="92">
        <v>16</v>
      </c>
      <c r="C18" s="285">
        <v>1</v>
      </c>
      <c r="D18" s="61" t="s">
        <v>1762</v>
      </c>
      <c r="E18" s="465" t="s">
        <v>864</v>
      </c>
      <c r="F18" s="465" t="s">
        <v>864</v>
      </c>
      <c r="G18" s="465" t="s">
        <v>864</v>
      </c>
      <c r="H18" s="465" t="s">
        <v>2166</v>
      </c>
      <c r="I18" s="465" t="s">
        <v>2166</v>
      </c>
      <c r="J18" s="467" t="s">
        <v>864</v>
      </c>
      <c r="K18" s="466" t="s">
        <v>822</v>
      </c>
      <c r="L18" s="466" t="s">
        <v>823</v>
      </c>
      <c r="M18" s="570" t="s">
        <v>2301</v>
      </c>
      <c r="N18" s="570" t="s">
        <v>2301</v>
      </c>
      <c r="O18" s="470" t="s">
        <v>1302</v>
      </c>
      <c r="P18" s="470" t="s">
        <v>813</v>
      </c>
      <c r="Q18" s="466" t="s">
        <v>9</v>
      </c>
      <c r="R18" s="466" t="s">
        <v>864</v>
      </c>
      <c r="S18" s="466" t="s">
        <v>864</v>
      </c>
      <c r="T18" s="467" t="s">
        <v>864</v>
      </c>
      <c r="U18" s="466" t="s">
        <v>1643</v>
      </c>
      <c r="V18" s="466" t="s">
        <v>824</v>
      </c>
      <c r="W18" s="569" t="s">
        <v>864</v>
      </c>
      <c r="X18" s="569" t="s">
        <v>864</v>
      </c>
      <c r="Y18" s="467" t="s">
        <v>864</v>
      </c>
      <c r="Z18" s="470" t="s">
        <v>806</v>
      </c>
      <c r="AA18" s="466" t="s">
        <v>806</v>
      </c>
      <c r="AB18" s="569" t="s">
        <v>2293</v>
      </c>
      <c r="AC18" s="569" t="s">
        <v>2293</v>
      </c>
      <c r="AD18" s="466" t="s">
        <v>1283</v>
      </c>
      <c r="AE18" s="466" t="s">
        <v>1283</v>
      </c>
      <c r="AF18" s="466" t="s">
        <v>1283</v>
      </c>
      <c r="AG18" s="242" t="s">
        <v>1371</v>
      </c>
    </row>
    <row r="19" spans="1:33" ht="15" customHeight="1">
      <c r="A19" s="715"/>
      <c r="B19" s="92">
        <v>17</v>
      </c>
      <c r="C19" s="285">
        <v>1</v>
      </c>
      <c r="D19" s="61" t="s">
        <v>1763</v>
      </c>
      <c r="E19" s="465" t="s">
        <v>864</v>
      </c>
      <c r="F19" s="465" t="s">
        <v>864</v>
      </c>
      <c r="G19" s="465" t="s">
        <v>864</v>
      </c>
      <c r="H19" s="154" t="s">
        <v>1543</v>
      </c>
      <c r="I19" s="154" t="s">
        <v>1543</v>
      </c>
      <c r="J19" s="467" t="s">
        <v>864</v>
      </c>
      <c r="K19" s="467" t="s">
        <v>864</v>
      </c>
      <c r="L19" s="467" t="s">
        <v>864</v>
      </c>
      <c r="M19" s="570" t="s">
        <v>2301</v>
      </c>
      <c r="N19" s="570" t="s">
        <v>2301</v>
      </c>
      <c r="O19" s="467" t="s">
        <v>864</v>
      </c>
      <c r="P19" s="467" t="s">
        <v>864</v>
      </c>
      <c r="Q19" s="467" t="s">
        <v>864</v>
      </c>
      <c r="R19" s="570" t="s">
        <v>864</v>
      </c>
      <c r="S19" s="570" t="s">
        <v>864</v>
      </c>
      <c r="T19" s="465" t="s">
        <v>1546</v>
      </c>
      <c r="U19" s="466" t="s">
        <v>1643</v>
      </c>
      <c r="V19" s="467" t="s">
        <v>864</v>
      </c>
      <c r="W19" s="569" t="s">
        <v>864</v>
      </c>
      <c r="X19" s="569" t="s">
        <v>864</v>
      </c>
      <c r="Y19" s="467" t="s">
        <v>864</v>
      </c>
      <c r="Z19" s="467" t="s">
        <v>864</v>
      </c>
      <c r="AA19" s="467" t="s">
        <v>864</v>
      </c>
      <c r="AB19" s="570" t="s">
        <v>2294</v>
      </c>
      <c r="AC19" s="570" t="s">
        <v>2294</v>
      </c>
      <c r="AD19" s="467" t="s">
        <v>864</v>
      </c>
      <c r="AE19" s="467" t="s">
        <v>864</v>
      </c>
      <c r="AF19" s="467" t="s">
        <v>864</v>
      </c>
      <c r="AG19" s="242" t="s">
        <v>1371</v>
      </c>
    </row>
    <row r="20" spans="1:33" ht="15" customHeight="1">
      <c r="A20" s="715"/>
      <c r="B20" s="92">
        <v>18</v>
      </c>
      <c r="C20" s="285">
        <v>1</v>
      </c>
      <c r="D20" s="61" t="s">
        <v>1764</v>
      </c>
      <c r="E20" s="465" t="s">
        <v>864</v>
      </c>
      <c r="F20" s="465" t="s">
        <v>864</v>
      </c>
      <c r="G20" s="465" t="s">
        <v>864</v>
      </c>
      <c r="H20" s="154" t="s">
        <v>1543</v>
      </c>
      <c r="I20" s="154" t="s">
        <v>1543</v>
      </c>
      <c r="J20" s="467" t="s">
        <v>864</v>
      </c>
      <c r="K20" s="466" t="s">
        <v>822</v>
      </c>
      <c r="L20" s="466" t="s">
        <v>815</v>
      </c>
      <c r="M20" s="570" t="s">
        <v>2301</v>
      </c>
      <c r="N20" s="570" t="s">
        <v>2301</v>
      </c>
      <c r="O20" s="470" t="s">
        <v>1303</v>
      </c>
      <c r="P20" s="470" t="s">
        <v>808</v>
      </c>
      <c r="Q20" s="467" t="s">
        <v>864</v>
      </c>
      <c r="R20" s="570" t="s">
        <v>864</v>
      </c>
      <c r="S20" s="570" t="s">
        <v>864</v>
      </c>
      <c r="T20" s="465" t="s">
        <v>1546</v>
      </c>
      <c r="U20" s="466" t="s">
        <v>1643</v>
      </c>
      <c r="V20" s="466" t="s">
        <v>825</v>
      </c>
      <c r="W20" s="569" t="s">
        <v>2289</v>
      </c>
      <c r="X20" s="569" t="s">
        <v>2289</v>
      </c>
      <c r="Y20" s="467" t="s">
        <v>864</v>
      </c>
      <c r="Z20" s="467" t="s">
        <v>864</v>
      </c>
      <c r="AA20" s="467" t="s">
        <v>864</v>
      </c>
      <c r="AB20" s="570" t="s">
        <v>2294</v>
      </c>
      <c r="AC20" s="570" t="s">
        <v>2294</v>
      </c>
      <c r="AD20" s="465" t="s">
        <v>1284</v>
      </c>
      <c r="AE20" s="466" t="s">
        <v>807</v>
      </c>
      <c r="AF20" s="466" t="s">
        <v>807</v>
      </c>
      <c r="AG20" s="242" t="s">
        <v>1371</v>
      </c>
    </row>
    <row r="21" spans="1:33" ht="15" customHeight="1">
      <c r="A21" s="715"/>
      <c r="B21" s="92">
        <v>19</v>
      </c>
      <c r="C21" s="285">
        <v>1</v>
      </c>
      <c r="D21" s="61" t="s">
        <v>1267</v>
      </c>
      <c r="E21" s="465" t="s">
        <v>864</v>
      </c>
      <c r="F21" s="465" t="s">
        <v>864</v>
      </c>
      <c r="G21" s="465" t="s">
        <v>864</v>
      </c>
      <c r="H21" s="578" t="s">
        <v>2623</v>
      </c>
      <c r="I21" s="465" t="s">
        <v>2281</v>
      </c>
      <c r="J21" s="467" t="s">
        <v>864</v>
      </c>
      <c r="K21" s="466">
        <v>1</v>
      </c>
      <c r="L21" s="466" t="s">
        <v>815</v>
      </c>
      <c r="M21" s="569" t="s">
        <v>864</v>
      </c>
      <c r="N21" s="466" t="s">
        <v>2302</v>
      </c>
      <c r="O21" s="470" t="s">
        <v>1301</v>
      </c>
      <c r="P21" s="470" t="s">
        <v>813</v>
      </c>
      <c r="Q21" s="467" t="s">
        <v>864</v>
      </c>
      <c r="R21" s="570" t="s">
        <v>864</v>
      </c>
      <c r="S21" s="570" t="s">
        <v>864</v>
      </c>
      <c r="T21" s="467" t="s">
        <v>864</v>
      </c>
      <c r="U21" s="466" t="s">
        <v>1643</v>
      </c>
      <c r="V21" s="467" t="s">
        <v>864</v>
      </c>
      <c r="W21" s="569" t="s">
        <v>864</v>
      </c>
      <c r="X21" s="569" t="s">
        <v>864</v>
      </c>
      <c r="Y21" s="467" t="s">
        <v>864</v>
      </c>
      <c r="Z21" s="467" t="s">
        <v>864</v>
      </c>
      <c r="AA21" s="467" t="s">
        <v>864</v>
      </c>
      <c r="AB21" s="570" t="s">
        <v>864</v>
      </c>
      <c r="AC21" s="570" t="s">
        <v>864</v>
      </c>
      <c r="AD21" s="467" t="s">
        <v>864</v>
      </c>
      <c r="AE21" s="467" t="s">
        <v>864</v>
      </c>
      <c r="AF21" s="467" t="s">
        <v>864</v>
      </c>
      <c r="AG21" s="242" t="s">
        <v>1371</v>
      </c>
    </row>
    <row r="22" spans="1:33" ht="15" customHeight="1">
      <c r="A22" s="715"/>
      <c r="B22" s="92">
        <v>20</v>
      </c>
      <c r="C22" s="285">
        <v>1</v>
      </c>
      <c r="D22" s="61" t="s">
        <v>780</v>
      </c>
      <c r="E22" s="465" t="s">
        <v>864</v>
      </c>
      <c r="F22" s="465" t="s">
        <v>864</v>
      </c>
      <c r="G22" s="465" t="s">
        <v>864</v>
      </c>
      <c r="H22" s="578" t="s">
        <v>2623</v>
      </c>
      <c r="I22" s="154" t="s">
        <v>1543</v>
      </c>
      <c r="J22" s="467" t="s">
        <v>864</v>
      </c>
      <c r="K22" s="466">
        <v>1</v>
      </c>
      <c r="L22" s="466" t="s">
        <v>804</v>
      </c>
      <c r="M22" s="569" t="s">
        <v>864</v>
      </c>
      <c r="N22" s="466" t="s">
        <v>2300</v>
      </c>
      <c r="O22" s="468" t="s">
        <v>813</v>
      </c>
      <c r="P22" s="469" t="s">
        <v>813</v>
      </c>
      <c r="Q22" s="466" t="s">
        <v>826</v>
      </c>
      <c r="R22" s="466" t="s">
        <v>864</v>
      </c>
      <c r="S22" s="466" t="s">
        <v>864</v>
      </c>
      <c r="T22" s="465" t="s">
        <v>1548</v>
      </c>
      <c r="U22" s="466" t="s">
        <v>1643</v>
      </c>
      <c r="V22" s="467" t="s">
        <v>864</v>
      </c>
      <c r="W22" s="569" t="s">
        <v>864</v>
      </c>
      <c r="X22" s="569" t="s">
        <v>864</v>
      </c>
      <c r="Y22" s="467" t="s">
        <v>864</v>
      </c>
      <c r="Z22" s="467" t="s">
        <v>864</v>
      </c>
      <c r="AA22" s="467" t="s">
        <v>864</v>
      </c>
      <c r="AB22" s="570" t="s">
        <v>2294</v>
      </c>
      <c r="AC22" s="570" t="s">
        <v>2294</v>
      </c>
      <c r="AD22" s="465" t="s">
        <v>1308</v>
      </c>
      <c r="AE22" s="467" t="s">
        <v>864</v>
      </c>
      <c r="AF22" s="467" t="s">
        <v>864</v>
      </c>
      <c r="AG22" s="242" t="s">
        <v>1371</v>
      </c>
    </row>
    <row r="23" spans="1:33" ht="15" customHeight="1">
      <c r="A23" s="715"/>
      <c r="B23" s="92">
        <v>21</v>
      </c>
      <c r="C23" s="285">
        <v>1</v>
      </c>
      <c r="D23" s="61" t="s">
        <v>781</v>
      </c>
      <c r="E23" s="465" t="s">
        <v>864</v>
      </c>
      <c r="F23" s="465" t="s">
        <v>864</v>
      </c>
      <c r="G23" s="465" t="s">
        <v>864</v>
      </c>
      <c r="H23" s="465" t="s">
        <v>2166</v>
      </c>
      <c r="I23" s="465" t="s">
        <v>2166</v>
      </c>
      <c r="J23" s="467" t="s">
        <v>864</v>
      </c>
      <c r="K23" s="466" t="s">
        <v>799</v>
      </c>
      <c r="L23" s="467" t="s">
        <v>864</v>
      </c>
      <c r="M23" s="569" t="s">
        <v>864</v>
      </c>
      <c r="N23" s="569" t="s">
        <v>864</v>
      </c>
      <c r="O23" s="467" t="s">
        <v>864</v>
      </c>
      <c r="P23" s="467" t="s">
        <v>864</v>
      </c>
      <c r="Q23" s="467" t="s">
        <v>864</v>
      </c>
      <c r="R23" s="570" t="s">
        <v>864</v>
      </c>
      <c r="S23" s="570" t="s">
        <v>864</v>
      </c>
      <c r="T23" s="467" t="s">
        <v>864</v>
      </c>
      <c r="U23" s="466" t="s">
        <v>1643</v>
      </c>
      <c r="V23" s="467" t="s">
        <v>864</v>
      </c>
      <c r="W23" s="569" t="s">
        <v>864</v>
      </c>
      <c r="X23" s="569" t="s">
        <v>864</v>
      </c>
      <c r="Y23" s="467" t="s">
        <v>864</v>
      </c>
      <c r="Z23" s="467" t="s">
        <v>864</v>
      </c>
      <c r="AA23" s="467" t="s">
        <v>864</v>
      </c>
      <c r="AB23" s="570" t="s">
        <v>864</v>
      </c>
      <c r="AC23" s="570" t="s">
        <v>864</v>
      </c>
      <c r="AD23" s="467" t="s">
        <v>864</v>
      </c>
      <c r="AE23" s="467" t="s">
        <v>864</v>
      </c>
      <c r="AF23" s="467" t="s">
        <v>864</v>
      </c>
      <c r="AG23" s="242" t="s">
        <v>1371</v>
      </c>
    </row>
    <row r="24" spans="1:33" ht="15" customHeight="1">
      <c r="A24" s="715"/>
      <c r="B24" s="92">
        <v>22</v>
      </c>
      <c r="C24" s="285">
        <v>1</v>
      </c>
      <c r="D24" s="61" t="s">
        <v>782</v>
      </c>
      <c r="E24" s="465" t="s">
        <v>864</v>
      </c>
      <c r="F24" s="465" t="s">
        <v>864</v>
      </c>
      <c r="G24" s="465" t="s">
        <v>864</v>
      </c>
      <c r="H24" s="578" t="s">
        <v>2623</v>
      </c>
      <c r="I24" s="465" t="s">
        <v>2166</v>
      </c>
      <c r="J24" s="467" t="s">
        <v>864</v>
      </c>
      <c r="K24" s="467" t="s">
        <v>864</v>
      </c>
      <c r="L24" s="467" t="s">
        <v>864</v>
      </c>
      <c r="M24" s="570" t="s">
        <v>2627</v>
      </c>
      <c r="N24" s="570" t="s">
        <v>2303</v>
      </c>
      <c r="O24" s="467" t="s">
        <v>864</v>
      </c>
      <c r="P24" s="467" t="s">
        <v>864</v>
      </c>
      <c r="Q24" s="467" t="s">
        <v>864</v>
      </c>
      <c r="R24" s="570" t="s">
        <v>864</v>
      </c>
      <c r="S24" s="570" t="s">
        <v>864</v>
      </c>
      <c r="T24" s="467" t="s">
        <v>864</v>
      </c>
      <c r="U24" s="466" t="s">
        <v>1643</v>
      </c>
      <c r="V24" s="467" t="s">
        <v>864</v>
      </c>
      <c r="W24" s="569" t="s">
        <v>2290</v>
      </c>
      <c r="X24" s="569" t="s">
        <v>2290</v>
      </c>
      <c r="Y24" s="465" t="s">
        <v>1278</v>
      </c>
      <c r="Z24" s="467" t="s">
        <v>864</v>
      </c>
      <c r="AA24" s="467" t="s">
        <v>864</v>
      </c>
      <c r="AB24" s="570" t="s">
        <v>2296</v>
      </c>
      <c r="AC24" s="570" t="s">
        <v>2296</v>
      </c>
      <c r="AD24" s="466" t="s">
        <v>1285</v>
      </c>
      <c r="AE24" s="466" t="s">
        <v>802</v>
      </c>
      <c r="AF24" s="466" t="s">
        <v>802</v>
      </c>
      <c r="AG24" s="242" t="s">
        <v>1371</v>
      </c>
    </row>
    <row r="25" spans="1:33" ht="15" customHeight="1">
      <c r="A25" s="715"/>
      <c r="B25" s="92">
        <v>23</v>
      </c>
      <c r="C25" s="285">
        <v>1</v>
      </c>
      <c r="D25" s="61" t="s">
        <v>1765</v>
      </c>
      <c r="E25" s="465" t="s">
        <v>864</v>
      </c>
      <c r="F25" s="465" t="s">
        <v>864</v>
      </c>
      <c r="G25" s="465" t="s">
        <v>864</v>
      </c>
      <c r="H25" s="578" t="s">
        <v>2623</v>
      </c>
      <c r="I25" s="465" t="s">
        <v>2281</v>
      </c>
      <c r="J25" s="467" t="s">
        <v>864</v>
      </c>
      <c r="K25" s="466">
        <v>1</v>
      </c>
      <c r="L25" s="466" t="s">
        <v>815</v>
      </c>
      <c r="M25" s="570" t="s">
        <v>2628</v>
      </c>
      <c r="N25" s="570" t="s">
        <v>2301</v>
      </c>
      <c r="O25" s="465" t="s">
        <v>1270</v>
      </c>
      <c r="P25" s="470" t="s">
        <v>813</v>
      </c>
      <c r="Q25" s="466" t="s">
        <v>4</v>
      </c>
      <c r="R25" s="569" t="s">
        <v>2622</v>
      </c>
      <c r="S25" s="569" t="s">
        <v>2283</v>
      </c>
      <c r="T25" s="465" t="s">
        <v>1546</v>
      </c>
      <c r="U25" s="466" t="s">
        <v>1643</v>
      </c>
      <c r="V25" s="466" t="s">
        <v>827</v>
      </c>
      <c r="W25" s="569" t="s">
        <v>2630</v>
      </c>
      <c r="X25" s="569" t="s">
        <v>2284</v>
      </c>
      <c r="Y25" s="465" t="s">
        <v>1287</v>
      </c>
      <c r="Z25" s="467" t="s">
        <v>864</v>
      </c>
      <c r="AA25" s="467" t="s">
        <v>864</v>
      </c>
      <c r="AB25" s="570" t="s">
        <v>2296</v>
      </c>
      <c r="AC25" s="570" t="s">
        <v>2296</v>
      </c>
      <c r="AD25" s="465" t="s">
        <v>1286</v>
      </c>
      <c r="AE25" s="466" t="s">
        <v>828</v>
      </c>
      <c r="AF25" s="466" t="s">
        <v>828</v>
      </c>
      <c r="AG25" s="242" t="s">
        <v>1371</v>
      </c>
    </row>
    <row r="26" spans="1:33" ht="15" customHeight="1">
      <c r="A26" s="715"/>
      <c r="B26" s="92">
        <v>24</v>
      </c>
      <c r="C26" s="285">
        <v>1</v>
      </c>
      <c r="D26" s="61" t="s">
        <v>1769</v>
      </c>
      <c r="E26" s="465" t="s">
        <v>864</v>
      </c>
      <c r="F26" s="465" t="s">
        <v>864</v>
      </c>
      <c r="G26" s="465" t="s">
        <v>864</v>
      </c>
      <c r="H26" s="578" t="s">
        <v>2623</v>
      </c>
      <c r="I26" s="465" t="s">
        <v>2281</v>
      </c>
      <c r="J26" s="467" t="s">
        <v>864</v>
      </c>
      <c r="K26" s="466" t="s">
        <v>803</v>
      </c>
      <c r="L26" s="466" t="s">
        <v>815</v>
      </c>
      <c r="M26" s="569" t="s">
        <v>864</v>
      </c>
      <c r="N26" s="569" t="s">
        <v>864</v>
      </c>
      <c r="O26" s="467" t="s">
        <v>864</v>
      </c>
      <c r="P26" s="467" t="s">
        <v>864</v>
      </c>
      <c r="Q26" s="467" t="s">
        <v>864</v>
      </c>
      <c r="R26" s="570" t="s">
        <v>864</v>
      </c>
      <c r="S26" s="570" t="s">
        <v>864</v>
      </c>
      <c r="T26" s="467" t="s">
        <v>864</v>
      </c>
      <c r="U26" s="466" t="s">
        <v>1643</v>
      </c>
      <c r="V26" s="466" t="s">
        <v>827</v>
      </c>
      <c r="W26" s="569" t="s">
        <v>864</v>
      </c>
      <c r="X26" s="569" t="s">
        <v>864</v>
      </c>
      <c r="Y26" s="467" t="s">
        <v>864</v>
      </c>
      <c r="Z26" s="467" t="s">
        <v>864</v>
      </c>
      <c r="AA26" s="467" t="s">
        <v>864</v>
      </c>
      <c r="AB26" s="570" t="s">
        <v>2294</v>
      </c>
      <c r="AC26" s="570" t="s">
        <v>2294</v>
      </c>
      <c r="AD26" s="466" t="s">
        <v>1305</v>
      </c>
      <c r="AE26" s="466" t="s">
        <v>802</v>
      </c>
      <c r="AF26" s="466" t="s">
        <v>802</v>
      </c>
      <c r="AG26" s="242" t="s">
        <v>1371</v>
      </c>
    </row>
    <row r="27" spans="1:33" ht="15" customHeight="1">
      <c r="A27" s="715"/>
      <c r="B27" s="92">
        <v>25</v>
      </c>
      <c r="C27" s="285">
        <v>1</v>
      </c>
      <c r="D27" s="61" t="s">
        <v>1796</v>
      </c>
      <c r="E27" s="465" t="s">
        <v>864</v>
      </c>
      <c r="F27" s="465" t="s">
        <v>864</v>
      </c>
      <c r="G27" s="465" t="s">
        <v>864</v>
      </c>
      <c r="H27" s="154" t="s">
        <v>1543</v>
      </c>
      <c r="I27" s="154" t="s">
        <v>1543</v>
      </c>
      <c r="J27" s="467" t="s">
        <v>864</v>
      </c>
      <c r="K27" s="466" t="s">
        <v>803</v>
      </c>
      <c r="L27" s="466" t="s">
        <v>815</v>
      </c>
      <c r="M27" s="569" t="s">
        <v>864</v>
      </c>
      <c r="N27" s="569" t="s">
        <v>864</v>
      </c>
      <c r="O27" s="467" t="s">
        <v>864</v>
      </c>
      <c r="P27" s="467" t="s">
        <v>864</v>
      </c>
      <c r="Q27" s="467" t="s">
        <v>864</v>
      </c>
      <c r="R27" s="570" t="s">
        <v>864</v>
      </c>
      <c r="S27" s="570" t="s">
        <v>864</v>
      </c>
      <c r="T27" s="467" t="s">
        <v>864</v>
      </c>
      <c r="U27" s="466" t="s">
        <v>1643</v>
      </c>
      <c r="V27" s="466" t="s">
        <v>829</v>
      </c>
      <c r="W27" s="569" t="s">
        <v>864</v>
      </c>
      <c r="X27" s="569" t="s">
        <v>864</v>
      </c>
      <c r="Y27" s="467" t="s">
        <v>864</v>
      </c>
      <c r="Z27" s="467" t="s">
        <v>864</v>
      </c>
      <c r="AA27" s="467" t="s">
        <v>864</v>
      </c>
      <c r="AB27" s="570" t="s">
        <v>2294</v>
      </c>
      <c r="AC27" s="570" t="s">
        <v>2294</v>
      </c>
      <c r="AD27" s="466" t="s">
        <v>1288</v>
      </c>
      <c r="AE27" s="466" t="s">
        <v>1288</v>
      </c>
      <c r="AF27" s="466" t="s">
        <v>1288</v>
      </c>
      <c r="AG27" s="242" t="s">
        <v>1371</v>
      </c>
    </row>
    <row r="28" spans="1:33" ht="15" customHeight="1">
      <c r="A28" s="715"/>
      <c r="B28" s="92">
        <v>26</v>
      </c>
      <c r="C28" s="285">
        <v>1</v>
      </c>
      <c r="D28" s="61" t="s">
        <v>783</v>
      </c>
      <c r="E28" s="465" t="s">
        <v>864</v>
      </c>
      <c r="F28" s="465" t="s">
        <v>864</v>
      </c>
      <c r="G28" s="465" t="s">
        <v>864</v>
      </c>
      <c r="H28" s="578" t="s">
        <v>2623</v>
      </c>
      <c r="I28" s="465" t="s">
        <v>2281</v>
      </c>
      <c r="J28" s="467" t="s">
        <v>864</v>
      </c>
      <c r="K28" s="466">
        <v>1</v>
      </c>
      <c r="L28" s="466" t="s">
        <v>815</v>
      </c>
      <c r="M28" s="569" t="s">
        <v>864</v>
      </c>
      <c r="N28" s="466" t="s">
        <v>2300</v>
      </c>
      <c r="O28" s="465" t="s">
        <v>1271</v>
      </c>
      <c r="P28" s="466">
        <v>1</v>
      </c>
      <c r="Q28" s="466" t="s">
        <v>808</v>
      </c>
      <c r="R28" s="569" t="s">
        <v>2283</v>
      </c>
      <c r="S28" s="569" t="s">
        <v>2283</v>
      </c>
      <c r="T28" s="465" t="s">
        <v>1546</v>
      </c>
      <c r="U28" s="466" t="s">
        <v>1643</v>
      </c>
      <c r="V28" s="466" t="s">
        <v>830</v>
      </c>
      <c r="W28" s="569" t="s">
        <v>864</v>
      </c>
      <c r="X28" s="569" t="s">
        <v>864</v>
      </c>
      <c r="Y28" s="465" t="s">
        <v>1276</v>
      </c>
      <c r="Z28" s="466" t="s">
        <v>806</v>
      </c>
      <c r="AA28" s="466" t="s">
        <v>806</v>
      </c>
      <c r="AB28" s="570" t="s">
        <v>2294</v>
      </c>
      <c r="AC28" s="570" t="s">
        <v>2294</v>
      </c>
      <c r="AD28" s="465" t="s">
        <v>1272</v>
      </c>
      <c r="AE28" s="467" t="s">
        <v>864</v>
      </c>
      <c r="AF28" s="467" t="s">
        <v>864</v>
      </c>
      <c r="AG28" s="242" t="s">
        <v>1371</v>
      </c>
    </row>
    <row r="29" spans="1:33" ht="15" customHeight="1">
      <c r="A29" s="715"/>
      <c r="B29" s="92">
        <v>27</v>
      </c>
      <c r="C29" s="285">
        <v>1</v>
      </c>
      <c r="D29" s="61" t="s">
        <v>784</v>
      </c>
      <c r="E29" s="465" t="s">
        <v>864</v>
      </c>
      <c r="F29" s="465" t="s">
        <v>864</v>
      </c>
      <c r="G29" s="465" t="s">
        <v>864</v>
      </c>
      <c r="H29" s="578" t="s">
        <v>2623</v>
      </c>
      <c r="I29" s="465" t="s">
        <v>2281</v>
      </c>
      <c r="J29" s="467" t="s">
        <v>864</v>
      </c>
      <c r="K29" s="466" t="s">
        <v>799</v>
      </c>
      <c r="L29" s="467" t="s">
        <v>864</v>
      </c>
      <c r="M29" s="569" t="s">
        <v>864</v>
      </c>
      <c r="N29" s="466" t="s">
        <v>2300</v>
      </c>
      <c r="O29" s="465" t="s">
        <v>1299</v>
      </c>
      <c r="P29" s="466">
        <v>1</v>
      </c>
      <c r="Q29" s="466" t="s">
        <v>808</v>
      </c>
      <c r="R29" s="569" t="s">
        <v>2283</v>
      </c>
      <c r="S29" s="569" t="s">
        <v>2283</v>
      </c>
      <c r="T29" s="467" t="s">
        <v>864</v>
      </c>
      <c r="U29" s="466" t="s">
        <v>1643</v>
      </c>
      <c r="V29" s="466" t="s">
        <v>830</v>
      </c>
      <c r="W29" s="569" t="s">
        <v>864</v>
      </c>
      <c r="X29" s="569" t="s">
        <v>864</v>
      </c>
      <c r="Y29" s="467" t="s">
        <v>864</v>
      </c>
      <c r="Z29" s="467" t="s">
        <v>864</v>
      </c>
      <c r="AA29" s="467" t="s">
        <v>864</v>
      </c>
      <c r="AB29" s="570" t="s">
        <v>2294</v>
      </c>
      <c r="AC29" s="570" t="s">
        <v>2294</v>
      </c>
      <c r="AD29" s="466" t="s">
        <v>1288</v>
      </c>
      <c r="AE29" s="466" t="s">
        <v>1288</v>
      </c>
      <c r="AF29" s="466" t="s">
        <v>1288</v>
      </c>
      <c r="AG29" s="242" t="s">
        <v>1371</v>
      </c>
    </row>
    <row r="30" spans="1:33" ht="15" customHeight="1">
      <c r="A30" s="715"/>
      <c r="B30" s="92">
        <v>28</v>
      </c>
      <c r="C30" s="285">
        <v>1</v>
      </c>
      <c r="D30" s="61" t="s">
        <v>1795</v>
      </c>
      <c r="E30" s="465" t="s">
        <v>864</v>
      </c>
      <c r="F30" s="465" t="s">
        <v>864</v>
      </c>
      <c r="G30" s="465" t="s">
        <v>864</v>
      </c>
      <c r="H30" s="578" t="s">
        <v>2623</v>
      </c>
      <c r="I30" s="465" t="s">
        <v>2281</v>
      </c>
      <c r="J30" s="467" t="s">
        <v>864</v>
      </c>
      <c r="K30" s="466">
        <v>1</v>
      </c>
      <c r="L30" s="466" t="s">
        <v>815</v>
      </c>
      <c r="M30" s="569" t="s">
        <v>864</v>
      </c>
      <c r="N30" s="466" t="s">
        <v>2300</v>
      </c>
      <c r="O30" s="465" t="s">
        <v>1299</v>
      </c>
      <c r="P30" s="467" t="s">
        <v>864</v>
      </c>
      <c r="Q30" s="467" t="s">
        <v>864</v>
      </c>
      <c r="R30" s="569" t="s">
        <v>2283</v>
      </c>
      <c r="S30" s="569" t="s">
        <v>2283</v>
      </c>
      <c r="T30" s="465" t="s">
        <v>1546</v>
      </c>
      <c r="U30" s="466" t="s">
        <v>1643</v>
      </c>
      <c r="V30" s="466" t="s">
        <v>830</v>
      </c>
      <c r="W30" s="569" t="s">
        <v>864</v>
      </c>
      <c r="X30" s="569" t="s">
        <v>864</v>
      </c>
      <c r="Y30" s="465" t="s">
        <v>1290</v>
      </c>
      <c r="Z30" s="467" t="s">
        <v>864</v>
      </c>
      <c r="AA30" s="467" t="s">
        <v>864</v>
      </c>
      <c r="AB30" s="570" t="s">
        <v>2294</v>
      </c>
      <c r="AC30" s="570" t="s">
        <v>2294</v>
      </c>
      <c r="AD30" s="465" t="s">
        <v>1289</v>
      </c>
      <c r="AE30" s="465" t="s">
        <v>1289</v>
      </c>
      <c r="AF30" s="465" t="s">
        <v>1289</v>
      </c>
      <c r="AG30" s="242" t="s">
        <v>1371</v>
      </c>
    </row>
    <row r="31" spans="1:33" ht="15" customHeight="1">
      <c r="A31" s="715"/>
      <c r="B31" s="92">
        <v>29</v>
      </c>
      <c r="C31" s="285">
        <v>1</v>
      </c>
      <c r="D31" s="61" t="s">
        <v>785</v>
      </c>
      <c r="E31" s="465" t="s">
        <v>864</v>
      </c>
      <c r="F31" s="465" t="s">
        <v>864</v>
      </c>
      <c r="G31" s="465" t="s">
        <v>864</v>
      </c>
      <c r="H31" s="578" t="s">
        <v>2623</v>
      </c>
      <c r="I31" s="465" t="s">
        <v>2166</v>
      </c>
      <c r="J31" s="467" t="s">
        <v>864</v>
      </c>
      <c r="K31" s="467" t="s">
        <v>864</v>
      </c>
      <c r="L31" s="467" t="s">
        <v>864</v>
      </c>
      <c r="M31" s="570" t="s">
        <v>2301</v>
      </c>
      <c r="N31" s="570" t="s">
        <v>2301</v>
      </c>
      <c r="O31" s="467" t="s">
        <v>864</v>
      </c>
      <c r="P31" s="467" t="s">
        <v>864</v>
      </c>
      <c r="Q31" s="467" t="s">
        <v>864</v>
      </c>
      <c r="R31" s="570" t="s">
        <v>864</v>
      </c>
      <c r="S31" s="570" t="s">
        <v>864</v>
      </c>
      <c r="T31" s="467" t="s">
        <v>864</v>
      </c>
      <c r="U31" s="466" t="s">
        <v>1643</v>
      </c>
      <c r="V31" s="467" t="s">
        <v>864</v>
      </c>
      <c r="W31" s="569" t="s">
        <v>864</v>
      </c>
      <c r="X31" s="569" t="s">
        <v>864</v>
      </c>
      <c r="Y31" s="467" t="s">
        <v>864</v>
      </c>
      <c r="Z31" s="467" t="s">
        <v>864</v>
      </c>
      <c r="AA31" s="467" t="s">
        <v>864</v>
      </c>
      <c r="AB31" s="570" t="s">
        <v>2294</v>
      </c>
      <c r="AC31" s="570" t="s">
        <v>2294</v>
      </c>
      <c r="AD31" s="465" t="s">
        <v>1309</v>
      </c>
      <c r="AE31" s="467" t="s">
        <v>864</v>
      </c>
      <c r="AF31" s="467" t="s">
        <v>864</v>
      </c>
      <c r="AG31" s="242" t="s">
        <v>1371</v>
      </c>
    </row>
    <row r="32" spans="1:33" ht="15" customHeight="1">
      <c r="A32" s="715"/>
      <c r="B32" s="92">
        <v>30</v>
      </c>
      <c r="C32" s="285">
        <v>1</v>
      </c>
      <c r="D32" s="61" t="s">
        <v>1269</v>
      </c>
      <c r="E32" s="465" t="s">
        <v>864</v>
      </c>
      <c r="F32" s="465" t="s">
        <v>864</v>
      </c>
      <c r="G32" s="465" t="s">
        <v>864</v>
      </c>
      <c r="H32" s="578" t="s">
        <v>2623</v>
      </c>
      <c r="I32" s="563" t="s">
        <v>2280</v>
      </c>
      <c r="J32" s="467" t="s">
        <v>864</v>
      </c>
      <c r="K32" s="466">
        <v>1</v>
      </c>
      <c r="L32" s="466" t="s">
        <v>831</v>
      </c>
      <c r="M32" s="569" t="s">
        <v>864</v>
      </c>
      <c r="N32" s="569" t="s">
        <v>864</v>
      </c>
      <c r="O32" s="467" t="s">
        <v>864</v>
      </c>
      <c r="P32" s="467" t="s">
        <v>864</v>
      </c>
      <c r="Q32" s="467" t="s">
        <v>864</v>
      </c>
      <c r="R32" s="570" t="s">
        <v>864</v>
      </c>
      <c r="S32" s="570" t="s">
        <v>864</v>
      </c>
      <c r="T32" s="467" t="s">
        <v>864</v>
      </c>
      <c r="U32" s="466" t="s">
        <v>1643</v>
      </c>
      <c r="V32" s="466" t="s">
        <v>832</v>
      </c>
      <c r="W32" s="569" t="s">
        <v>864</v>
      </c>
      <c r="X32" s="569" t="s">
        <v>864</v>
      </c>
      <c r="Y32" s="467" t="s">
        <v>864</v>
      </c>
      <c r="Z32" s="467" t="s">
        <v>864</v>
      </c>
      <c r="AA32" s="467" t="s">
        <v>864</v>
      </c>
      <c r="AB32" s="570" t="s">
        <v>2294</v>
      </c>
      <c r="AC32" s="570" t="s">
        <v>2294</v>
      </c>
      <c r="AD32" s="466" t="s">
        <v>802</v>
      </c>
      <c r="AE32" s="466" t="s">
        <v>802</v>
      </c>
      <c r="AF32" s="466" t="s">
        <v>802</v>
      </c>
      <c r="AG32" s="242" t="s">
        <v>1371</v>
      </c>
    </row>
    <row r="33" spans="1:33" ht="15" customHeight="1">
      <c r="A33" s="715"/>
      <c r="B33" s="92">
        <v>31</v>
      </c>
      <c r="C33" s="285">
        <v>1</v>
      </c>
      <c r="D33" s="61" t="s">
        <v>786</v>
      </c>
      <c r="E33" s="465" t="s">
        <v>864</v>
      </c>
      <c r="F33" s="465" t="s">
        <v>864</v>
      </c>
      <c r="G33" s="465" t="s">
        <v>864</v>
      </c>
      <c r="H33" s="465" t="s">
        <v>2166</v>
      </c>
      <c r="I33" s="465" t="s">
        <v>2166</v>
      </c>
      <c r="J33" s="467" t="s">
        <v>864</v>
      </c>
      <c r="K33" s="466">
        <v>1</v>
      </c>
      <c r="L33" s="466" t="s">
        <v>833</v>
      </c>
      <c r="M33" s="569" t="s">
        <v>864</v>
      </c>
      <c r="N33" s="569" t="s">
        <v>864</v>
      </c>
      <c r="O33" s="467" t="s">
        <v>864</v>
      </c>
      <c r="P33" s="467" t="s">
        <v>864</v>
      </c>
      <c r="Q33" s="467" t="s">
        <v>864</v>
      </c>
      <c r="R33" s="570" t="s">
        <v>864</v>
      </c>
      <c r="S33" s="570" t="s">
        <v>864</v>
      </c>
      <c r="T33" s="467" t="s">
        <v>864</v>
      </c>
      <c r="U33" s="466" t="s">
        <v>1643</v>
      </c>
      <c r="V33" s="466" t="s">
        <v>832</v>
      </c>
      <c r="W33" s="569" t="s">
        <v>864</v>
      </c>
      <c r="X33" s="569" t="s">
        <v>864</v>
      </c>
      <c r="Y33" s="465" t="s">
        <v>1278</v>
      </c>
      <c r="Z33" s="466" t="s">
        <v>806</v>
      </c>
      <c r="AA33" s="466" t="s">
        <v>806</v>
      </c>
      <c r="AB33" s="570" t="s">
        <v>2294</v>
      </c>
      <c r="AC33" s="570" t="s">
        <v>2294</v>
      </c>
      <c r="AD33" s="466" t="s">
        <v>802</v>
      </c>
      <c r="AE33" s="466" t="s">
        <v>802</v>
      </c>
      <c r="AF33" s="466" t="s">
        <v>802</v>
      </c>
      <c r="AG33" s="242" t="s">
        <v>1371</v>
      </c>
    </row>
    <row r="34" spans="1:33" ht="15" customHeight="1">
      <c r="A34" s="715"/>
      <c r="B34" s="92">
        <v>32</v>
      </c>
      <c r="C34" s="285">
        <v>1</v>
      </c>
      <c r="D34" s="61" t="s">
        <v>1794</v>
      </c>
      <c r="E34" s="465" t="s">
        <v>864</v>
      </c>
      <c r="F34" s="465" t="s">
        <v>864</v>
      </c>
      <c r="G34" s="465" t="s">
        <v>864</v>
      </c>
      <c r="H34" s="154" t="s">
        <v>1543</v>
      </c>
      <c r="I34" s="154" t="s">
        <v>1543</v>
      </c>
      <c r="J34" s="467" t="s">
        <v>864</v>
      </c>
      <c r="K34" s="466">
        <v>1</v>
      </c>
      <c r="L34" s="466" t="s">
        <v>815</v>
      </c>
      <c r="M34" s="569" t="s">
        <v>864</v>
      </c>
      <c r="N34" s="466" t="s">
        <v>2300</v>
      </c>
      <c r="O34" s="465" t="s">
        <v>1271</v>
      </c>
      <c r="P34" s="469" t="s">
        <v>808</v>
      </c>
      <c r="Q34" s="466" t="s">
        <v>808</v>
      </c>
      <c r="R34" s="569" t="s">
        <v>2622</v>
      </c>
      <c r="S34" s="569" t="s">
        <v>2283</v>
      </c>
      <c r="T34" s="465" t="s">
        <v>1546</v>
      </c>
      <c r="U34" s="466" t="s">
        <v>1643</v>
      </c>
      <c r="V34" s="466" t="s">
        <v>834</v>
      </c>
      <c r="W34" s="569" t="s">
        <v>864</v>
      </c>
      <c r="X34" s="569" t="s">
        <v>864</v>
      </c>
      <c r="Y34" s="465" t="s">
        <v>1276</v>
      </c>
      <c r="Z34" s="466" t="s">
        <v>806</v>
      </c>
      <c r="AA34" s="466" t="s">
        <v>806</v>
      </c>
      <c r="AB34" s="570" t="s">
        <v>2294</v>
      </c>
      <c r="AC34" s="570" t="s">
        <v>2294</v>
      </c>
      <c r="AD34" s="466" t="s">
        <v>1291</v>
      </c>
      <c r="AE34" s="466" t="s">
        <v>1291</v>
      </c>
      <c r="AF34" s="466" t="s">
        <v>1291</v>
      </c>
      <c r="AG34" s="242" t="s">
        <v>1371</v>
      </c>
    </row>
    <row r="35" spans="1:33" ht="15" customHeight="1">
      <c r="A35" s="715"/>
      <c r="B35" s="92">
        <v>33</v>
      </c>
      <c r="C35" s="285">
        <v>1</v>
      </c>
      <c r="D35" s="61" t="s">
        <v>1268</v>
      </c>
      <c r="E35" s="465" t="s">
        <v>864</v>
      </c>
      <c r="F35" s="465" t="s">
        <v>864</v>
      </c>
      <c r="G35" s="465" t="s">
        <v>864</v>
      </c>
      <c r="H35" s="154" t="s">
        <v>1543</v>
      </c>
      <c r="I35" s="154" t="s">
        <v>1543</v>
      </c>
      <c r="J35" s="465" t="s">
        <v>1544</v>
      </c>
      <c r="K35" s="466" t="s">
        <v>793</v>
      </c>
      <c r="L35" s="467" t="s">
        <v>864</v>
      </c>
      <c r="M35" s="570" t="s">
        <v>2301</v>
      </c>
      <c r="N35" s="570" t="s">
        <v>2301</v>
      </c>
      <c r="O35" s="470" t="s">
        <v>813</v>
      </c>
      <c r="P35" s="470" t="s">
        <v>813</v>
      </c>
      <c r="Q35" s="467" t="s">
        <v>864</v>
      </c>
      <c r="R35" s="570" t="s">
        <v>864</v>
      </c>
      <c r="S35" s="570" t="s">
        <v>864</v>
      </c>
      <c r="T35" s="467" t="s">
        <v>864</v>
      </c>
      <c r="U35" s="466" t="s">
        <v>1643</v>
      </c>
      <c r="V35" s="466" t="s">
        <v>835</v>
      </c>
      <c r="W35" s="569" t="s">
        <v>864</v>
      </c>
      <c r="X35" s="569" t="s">
        <v>864</v>
      </c>
      <c r="Y35" s="467" t="s">
        <v>864</v>
      </c>
      <c r="Z35" s="467" t="s">
        <v>864</v>
      </c>
      <c r="AA35" s="467" t="s">
        <v>864</v>
      </c>
      <c r="AB35" s="570" t="s">
        <v>2297</v>
      </c>
      <c r="AC35" s="570" t="s">
        <v>2297</v>
      </c>
      <c r="AD35" s="466" t="s">
        <v>802</v>
      </c>
      <c r="AE35" s="466" t="s">
        <v>802</v>
      </c>
      <c r="AF35" s="466" t="s">
        <v>802</v>
      </c>
      <c r="AG35" s="242" t="s">
        <v>1371</v>
      </c>
    </row>
    <row r="36" spans="1:33" ht="15" customHeight="1">
      <c r="A36" s="715"/>
      <c r="B36" s="92">
        <v>34</v>
      </c>
      <c r="C36" s="285">
        <v>1</v>
      </c>
      <c r="D36" s="61" t="s">
        <v>787</v>
      </c>
      <c r="E36" s="465" t="s">
        <v>864</v>
      </c>
      <c r="F36" s="465" t="s">
        <v>864</v>
      </c>
      <c r="G36" s="465" t="s">
        <v>864</v>
      </c>
      <c r="H36" s="154" t="s">
        <v>1543</v>
      </c>
      <c r="I36" s="154" t="s">
        <v>1543</v>
      </c>
      <c r="J36" s="467" t="s">
        <v>864</v>
      </c>
      <c r="K36" s="466">
        <v>1</v>
      </c>
      <c r="L36" s="466" t="s">
        <v>836</v>
      </c>
      <c r="M36" s="569" t="s">
        <v>864</v>
      </c>
      <c r="N36" s="569" t="s">
        <v>864</v>
      </c>
      <c r="O36" s="467" t="s">
        <v>864</v>
      </c>
      <c r="P36" s="467" t="s">
        <v>864</v>
      </c>
      <c r="Q36" s="467" t="s">
        <v>864</v>
      </c>
      <c r="R36" s="570" t="s">
        <v>864</v>
      </c>
      <c r="S36" s="570" t="s">
        <v>864</v>
      </c>
      <c r="T36" s="467" t="s">
        <v>864</v>
      </c>
      <c r="U36" s="466" t="s">
        <v>1643</v>
      </c>
      <c r="V36" s="467" t="s">
        <v>864</v>
      </c>
      <c r="W36" s="569" t="s">
        <v>864</v>
      </c>
      <c r="X36" s="569" t="s">
        <v>864</v>
      </c>
      <c r="Y36" s="467" t="s">
        <v>864</v>
      </c>
      <c r="Z36" s="467" t="s">
        <v>864</v>
      </c>
      <c r="AA36" s="467" t="s">
        <v>864</v>
      </c>
      <c r="AB36" s="570" t="s">
        <v>2294</v>
      </c>
      <c r="AC36" s="570" t="s">
        <v>2294</v>
      </c>
      <c r="AD36" s="466" t="s">
        <v>1292</v>
      </c>
      <c r="AE36" s="466" t="s">
        <v>1292</v>
      </c>
      <c r="AF36" s="466" t="s">
        <v>837</v>
      </c>
      <c r="AG36" s="242" t="s">
        <v>1371</v>
      </c>
    </row>
    <row r="37" spans="1:33" ht="15" customHeight="1">
      <c r="A37" s="715"/>
      <c r="B37" s="92">
        <v>35</v>
      </c>
      <c r="C37" s="285">
        <v>1</v>
      </c>
      <c r="D37" s="61" t="s">
        <v>788</v>
      </c>
      <c r="E37" s="465" t="s">
        <v>864</v>
      </c>
      <c r="F37" s="465" t="s">
        <v>864</v>
      </c>
      <c r="G37" s="465" t="s">
        <v>864</v>
      </c>
      <c r="H37" s="465" t="s">
        <v>2166</v>
      </c>
      <c r="I37" s="465" t="s">
        <v>2166</v>
      </c>
      <c r="J37" s="467" t="s">
        <v>864</v>
      </c>
      <c r="K37" s="466" t="s">
        <v>803</v>
      </c>
      <c r="L37" s="467" t="s">
        <v>864</v>
      </c>
      <c r="M37" s="569" t="s">
        <v>864</v>
      </c>
      <c r="N37" s="569" t="s">
        <v>864</v>
      </c>
      <c r="O37" s="467" t="s">
        <v>864</v>
      </c>
      <c r="P37" s="467" t="s">
        <v>864</v>
      </c>
      <c r="Q37" s="467" t="s">
        <v>864</v>
      </c>
      <c r="R37" s="570" t="s">
        <v>864</v>
      </c>
      <c r="S37" s="570" t="s">
        <v>864</v>
      </c>
      <c r="T37" s="467" t="s">
        <v>864</v>
      </c>
      <c r="U37" s="466" t="s">
        <v>1643</v>
      </c>
      <c r="V37" s="467" t="s">
        <v>864</v>
      </c>
      <c r="W37" s="569" t="s">
        <v>864</v>
      </c>
      <c r="X37" s="569" t="s">
        <v>864</v>
      </c>
      <c r="Y37" s="467" t="s">
        <v>864</v>
      </c>
      <c r="Z37" s="467" t="s">
        <v>864</v>
      </c>
      <c r="AA37" s="467" t="s">
        <v>864</v>
      </c>
      <c r="AB37" s="570" t="s">
        <v>2294</v>
      </c>
      <c r="AC37" s="570" t="s">
        <v>2294</v>
      </c>
      <c r="AD37" s="466" t="s">
        <v>1292</v>
      </c>
      <c r="AE37" s="466" t="s">
        <v>1292</v>
      </c>
      <c r="AF37" s="466" t="s">
        <v>837</v>
      </c>
      <c r="AG37" s="242" t="s">
        <v>1371</v>
      </c>
    </row>
    <row r="38" spans="1:33" ht="15" customHeight="1">
      <c r="A38" s="715"/>
      <c r="B38" s="92">
        <v>36</v>
      </c>
      <c r="C38" s="285">
        <v>1</v>
      </c>
      <c r="D38" s="61" t="s">
        <v>789</v>
      </c>
      <c r="E38" s="465" t="s">
        <v>864</v>
      </c>
      <c r="F38" s="465" t="s">
        <v>864</v>
      </c>
      <c r="G38" s="465" t="s">
        <v>864</v>
      </c>
      <c r="H38" s="465" t="s">
        <v>2166</v>
      </c>
      <c r="I38" s="465" t="s">
        <v>2166</v>
      </c>
      <c r="J38" s="467" t="s">
        <v>864</v>
      </c>
      <c r="K38" s="466" t="s">
        <v>803</v>
      </c>
      <c r="L38" s="467" t="s">
        <v>864</v>
      </c>
      <c r="M38" s="569" t="s">
        <v>864</v>
      </c>
      <c r="N38" s="569" t="s">
        <v>864</v>
      </c>
      <c r="O38" s="467" t="s">
        <v>864</v>
      </c>
      <c r="P38" s="467" t="s">
        <v>864</v>
      </c>
      <c r="Q38" s="467" t="s">
        <v>864</v>
      </c>
      <c r="R38" s="570" t="s">
        <v>864</v>
      </c>
      <c r="S38" s="570" t="s">
        <v>864</v>
      </c>
      <c r="T38" s="467" t="s">
        <v>864</v>
      </c>
      <c r="U38" s="466" t="s">
        <v>1643</v>
      </c>
      <c r="V38" s="466" t="s">
        <v>838</v>
      </c>
      <c r="W38" s="569" t="s">
        <v>864</v>
      </c>
      <c r="X38" s="569" t="s">
        <v>864</v>
      </c>
      <c r="Y38" s="467" t="s">
        <v>864</v>
      </c>
      <c r="Z38" s="467" t="s">
        <v>864</v>
      </c>
      <c r="AA38" s="467" t="s">
        <v>864</v>
      </c>
      <c r="AB38" s="570" t="s">
        <v>2294</v>
      </c>
      <c r="AC38" s="570" t="s">
        <v>2294</v>
      </c>
      <c r="AD38" s="466" t="s">
        <v>1292</v>
      </c>
      <c r="AE38" s="466" t="s">
        <v>1292</v>
      </c>
      <c r="AF38" s="466" t="s">
        <v>837</v>
      </c>
      <c r="AG38" s="242" t="s">
        <v>1371</v>
      </c>
    </row>
    <row r="39" spans="1:33" ht="15" customHeight="1">
      <c r="A39" s="715"/>
      <c r="B39" s="92">
        <v>37</v>
      </c>
      <c r="C39" s="285">
        <v>1</v>
      </c>
      <c r="D39" s="61" t="s">
        <v>1799</v>
      </c>
      <c r="E39" s="465" t="s">
        <v>864</v>
      </c>
      <c r="F39" s="465" t="s">
        <v>864</v>
      </c>
      <c r="G39" s="465" t="s">
        <v>864</v>
      </c>
      <c r="H39" s="578" t="s">
        <v>2623</v>
      </c>
      <c r="I39" s="465" t="s">
        <v>2278</v>
      </c>
      <c r="J39" s="465" t="s">
        <v>1891</v>
      </c>
      <c r="K39" s="466">
        <v>1</v>
      </c>
      <c r="L39" s="466" t="s">
        <v>797</v>
      </c>
      <c r="M39" s="466" t="s">
        <v>2301</v>
      </c>
      <c r="N39" s="466" t="s">
        <v>2301</v>
      </c>
      <c r="O39" s="465" t="s">
        <v>1297</v>
      </c>
      <c r="P39" s="468" t="s">
        <v>839</v>
      </c>
      <c r="Q39" s="466" t="s">
        <v>0</v>
      </c>
      <c r="R39" s="569" t="s">
        <v>2283</v>
      </c>
      <c r="S39" s="569" t="s">
        <v>2283</v>
      </c>
      <c r="T39" s="465" t="s">
        <v>1545</v>
      </c>
      <c r="U39" s="466" t="s">
        <v>1643</v>
      </c>
      <c r="V39" s="467" t="s">
        <v>864</v>
      </c>
      <c r="W39" s="569" t="s">
        <v>2630</v>
      </c>
      <c r="X39" s="569" t="s">
        <v>2284</v>
      </c>
      <c r="Y39" s="465" t="s">
        <v>1304</v>
      </c>
      <c r="Z39" s="466" t="s">
        <v>840</v>
      </c>
      <c r="AA39" s="466" t="s">
        <v>840</v>
      </c>
      <c r="AB39" s="569" t="s">
        <v>2293</v>
      </c>
      <c r="AC39" s="569" t="s">
        <v>2293</v>
      </c>
      <c r="AD39" s="466" t="s">
        <v>802</v>
      </c>
      <c r="AE39" s="467" t="s">
        <v>864</v>
      </c>
      <c r="AF39" s="467" t="s">
        <v>864</v>
      </c>
      <c r="AG39" s="242" t="s">
        <v>1371</v>
      </c>
    </row>
    <row r="40" spans="1:33" ht="15" customHeight="1">
      <c r="A40" s="715"/>
      <c r="B40" s="92">
        <v>38</v>
      </c>
      <c r="C40" s="285">
        <v>1</v>
      </c>
      <c r="D40" s="61" t="s">
        <v>1798</v>
      </c>
      <c r="E40" s="465" t="s">
        <v>864</v>
      </c>
      <c r="F40" s="465" t="s">
        <v>864</v>
      </c>
      <c r="G40" s="465" t="s">
        <v>864</v>
      </c>
      <c r="H40" s="578" t="s">
        <v>2623</v>
      </c>
      <c r="I40" s="465" t="s">
        <v>2278</v>
      </c>
      <c r="J40" s="467" t="s">
        <v>864</v>
      </c>
      <c r="K40" s="466">
        <v>1</v>
      </c>
      <c r="L40" s="466" t="s">
        <v>815</v>
      </c>
      <c r="M40" s="578" t="s">
        <v>2301</v>
      </c>
      <c r="N40" s="578" t="s">
        <v>2301</v>
      </c>
      <c r="O40" s="465" t="s">
        <v>1298</v>
      </c>
      <c r="P40" s="468" t="s">
        <v>795</v>
      </c>
      <c r="Q40" s="467" t="s">
        <v>864</v>
      </c>
      <c r="R40" s="569" t="s">
        <v>2283</v>
      </c>
      <c r="S40" s="569" t="s">
        <v>2283</v>
      </c>
      <c r="T40" s="465" t="s">
        <v>1549</v>
      </c>
      <c r="U40" s="466" t="s">
        <v>1643</v>
      </c>
      <c r="V40" s="466" t="s">
        <v>841</v>
      </c>
      <c r="W40" s="569" t="s">
        <v>2291</v>
      </c>
      <c r="X40" s="569" t="s">
        <v>2291</v>
      </c>
      <c r="Y40" s="465" t="s">
        <v>1278</v>
      </c>
      <c r="Z40" s="466" t="s">
        <v>840</v>
      </c>
      <c r="AA40" s="466" t="s">
        <v>840</v>
      </c>
      <c r="AB40" s="569" t="s">
        <v>2293</v>
      </c>
      <c r="AC40" s="569" t="s">
        <v>2293</v>
      </c>
      <c r="AD40" s="466" t="s">
        <v>802</v>
      </c>
      <c r="AE40" s="466" t="s">
        <v>802</v>
      </c>
      <c r="AF40" s="466" t="s">
        <v>802</v>
      </c>
      <c r="AG40" s="242" t="s">
        <v>1371</v>
      </c>
    </row>
    <row r="41" spans="1:33" ht="15" customHeight="1">
      <c r="A41" s="715"/>
      <c r="B41" s="92">
        <v>39</v>
      </c>
      <c r="C41" s="285">
        <v>1</v>
      </c>
      <c r="D41" s="61" t="s">
        <v>1800</v>
      </c>
      <c r="E41" s="465" t="s">
        <v>864</v>
      </c>
      <c r="F41" s="465" t="s">
        <v>864</v>
      </c>
      <c r="G41" s="465" t="s">
        <v>864</v>
      </c>
      <c r="H41" s="578" t="s">
        <v>2623</v>
      </c>
      <c r="I41" s="465" t="s">
        <v>2278</v>
      </c>
      <c r="J41" s="467" t="s">
        <v>864</v>
      </c>
      <c r="K41" s="466">
        <v>1</v>
      </c>
      <c r="L41" s="466" t="s">
        <v>797</v>
      </c>
      <c r="M41" s="569" t="s">
        <v>2629</v>
      </c>
      <c r="N41" s="569" t="s">
        <v>864</v>
      </c>
      <c r="O41" s="467" t="s">
        <v>864</v>
      </c>
      <c r="P41" s="467" t="s">
        <v>864</v>
      </c>
      <c r="Q41" s="467" t="s">
        <v>864</v>
      </c>
      <c r="R41" s="569" t="s">
        <v>2283</v>
      </c>
      <c r="S41" s="569" t="s">
        <v>2283</v>
      </c>
      <c r="T41" s="465" t="s">
        <v>1546</v>
      </c>
      <c r="U41" s="466" t="s">
        <v>1643</v>
      </c>
      <c r="V41" s="466" t="s">
        <v>842</v>
      </c>
      <c r="W41" s="569" t="s">
        <v>864</v>
      </c>
      <c r="X41" s="569" t="s">
        <v>864</v>
      </c>
      <c r="Y41" s="467" t="s">
        <v>864</v>
      </c>
      <c r="Z41" s="467" t="s">
        <v>864</v>
      </c>
      <c r="AA41" s="467" t="s">
        <v>864</v>
      </c>
      <c r="AB41" s="570" t="s">
        <v>2298</v>
      </c>
      <c r="AC41" s="570" t="s">
        <v>2298</v>
      </c>
      <c r="AD41" s="466" t="s">
        <v>1293</v>
      </c>
      <c r="AE41" s="466" t="s">
        <v>1293</v>
      </c>
      <c r="AF41" s="466" t="s">
        <v>1293</v>
      </c>
      <c r="AG41" s="242" t="s">
        <v>1371</v>
      </c>
    </row>
    <row r="42" spans="1:33" ht="15" customHeight="1">
      <c r="A42" s="715"/>
      <c r="B42" s="92">
        <v>40</v>
      </c>
      <c r="C42" s="285">
        <v>1</v>
      </c>
      <c r="D42" s="61" t="s">
        <v>790</v>
      </c>
      <c r="E42" s="465" t="s">
        <v>864</v>
      </c>
      <c r="F42" s="465" t="s">
        <v>864</v>
      </c>
      <c r="G42" s="465" t="s">
        <v>864</v>
      </c>
      <c r="H42" s="578" t="s">
        <v>2623</v>
      </c>
      <c r="I42" s="465" t="s">
        <v>2166</v>
      </c>
      <c r="J42" s="467" t="s">
        <v>864</v>
      </c>
      <c r="K42" s="466">
        <v>1</v>
      </c>
      <c r="L42" s="466" t="s">
        <v>815</v>
      </c>
      <c r="M42" s="569" t="s">
        <v>864</v>
      </c>
      <c r="N42" s="569" t="s">
        <v>864</v>
      </c>
      <c r="O42" s="465" t="s">
        <v>864</v>
      </c>
      <c r="P42" s="467" t="s">
        <v>864</v>
      </c>
      <c r="Q42" s="467" t="s">
        <v>864</v>
      </c>
      <c r="R42" s="570" t="s">
        <v>864</v>
      </c>
      <c r="S42" s="570" t="s">
        <v>864</v>
      </c>
      <c r="T42" s="467" t="s">
        <v>864</v>
      </c>
      <c r="U42" s="466" t="s">
        <v>1643</v>
      </c>
      <c r="V42" s="467" t="s">
        <v>864</v>
      </c>
      <c r="W42" s="569" t="s">
        <v>864</v>
      </c>
      <c r="X42" s="569" t="s">
        <v>864</v>
      </c>
      <c r="Y42" s="467" t="s">
        <v>864</v>
      </c>
      <c r="Z42" s="467" t="s">
        <v>864</v>
      </c>
      <c r="AA42" s="467" t="s">
        <v>864</v>
      </c>
      <c r="AB42" s="577" t="s">
        <v>864</v>
      </c>
      <c r="AC42" s="577" t="s">
        <v>864</v>
      </c>
      <c r="AD42" s="471" t="s">
        <v>1306</v>
      </c>
      <c r="AE42" s="470" t="s">
        <v>843</v>
      </c>
      <c r="AF42" s="466" t="s">
        <v>843</v>
      </c>
      <c r="AG42" s="242" t="s">
        <v>1371</v>
      </c>
    </row>
    <row r="43" spans="1:33" ht="15" customHeight="1">
      <c r="A43" s="715"/>
      <c r="B43" s="92">
        <v>41</v>
      </c>
      <c r="C43" s="285">
        <v>1</v>
      </c>
      <c r="D43" s="61" t="s">
        <v>791</v>
      </c>
      <c r="E43" s="465" t="s">
        <v>864</v>
      </c>
      <c r="F43" s="465" t="s">
        <v>864</v>
      </c>
      <c r="G43" s="465" t="s">
        <v>864</v>
      </c>
      <c r="H43" s="578" t="s">
        <v>2623</v>
      </c>
      <c r="I43" s="465" t="s">
        <v>2278</v>
      </c>
      <c r="J43" s="467" t="s">
        <v>864</v>
      </c>
      <c r="K43" s="466" t="s">
        <v>803</v>
      </c>
      <c r="L43" s="466">
        <v>2011</v>
      </c>
      <c r="M43" s="578" t="s">
        <v>2625</v>
      </c>
      <c r="N43" s="578" t="s">
        <v>2304</v>
      </c>
      <c r="O43" s="467" t="s">
        <v>864</v>
      </c>
      <c r="P43" s="467" t="s">
        <v>864</v>
      </c>
      <c r="Q43" s="467" t="s">
        <v>864</v>
      </c>
      <c r="R43" s="569" t="s">
        <v>2283</v>
      </c>
      <c r="S43" s="569" t="s">
        <v>2283</v>
      </c>
      <c r="T43" s="465" t="s">
        <v>1545</v>
      </c>
      <c r="U43" s="466" t="s">
        <v>1643</v>
      </c>
      <c r="V43" s="466" t="s">
        <v>844</v>
      </c>
      <c r="W43" s="569" t="s">
        <v>2632</v>
      </c>
      <c r="X43" s="569" t="s">
        <v>2288</v>
      </c>
      <c r="Y43" s="465" t="s">
        <v>1273</v>
      </c>
      <c r="Z43" s="467" t="s">
        <v>864</v>
      </c>
      <c r="AA43" s="467" t="s">
        <v>864</v>
      </c>
      <c r="AB43" s="570" t="s">
        <v>2299</v>
      </c>
      <c r="AC43" s="570" t="s">
        <v>2299</v>
      </c>
      <c r="AD43" s="465" t="s">
        <v>1294</v>
      </c>
      <c r="AE43" s="466" t="s">
        <v>845</v>
      </c>
      <c r="AF43" s="466" t="s">
        <v>845</v>
      </c>
      <c r="AG43" s="242" t="s">
        <v>1371</v>
      </c>
    </row>
    <row r="44" spans="1:33" ht="15" customHeight="1">
      <c r="A44" s="715"/>
      <c r="B44" s="274">
        <v>42</v>
      </c>
      <c r="C44" s="281">
        <v>1</v>
      </c>
      <c r="D44" s="61" t="s">
        <v>792</v>
      </c>
      <c r="E44" s="465" t="s">
        <v>864</v>
      </c>
      <c r="F44" s="465" t="s">
        <v>864</v>
      </c>
      <c r="G44" s="465" t="s">
        <v>864</v>
      </c>
      <c r="H44" s="578" t="s">
        <v>2623</v>
      </c>
      <c r="I44" s="465" t="s">
        <v>2281</v>
      </c>
      <c r="J44" s="467" t="s">
        <v>864</v>
      </c>
      <c r="K44" s="466" t="s">
        <v>803</v>
      </c>
      <c r="L44" s="466" t="s">
        <v>846</v>
      </c>
      <c r="M44" s="466" t="s">
        <v>2626</v>
      </c>
      <c r="N44" s="466" t="s">
        <v>2305</v>
      </c>
      <c r="O44" s="467" t="s">
        <v>864</v>
      </c>
      <c r="P44" s="466">
        <v>1</v>
      </c>
      <c r="Q44" s="466" t="s">
        <v>0</v>
      </c>
      <c r="R44" s="569" t="s">
        <v>2283</v>
      </c>
      <c r="S44" s="569" t="s">
        <v>2283</v>
      </c>
      <c r="T44" s="465" t="s">
        <v>1545</v>
      </c>
      <c r="U44" s="466" t="s">
        <v>1643</v>
      </c>
      <c r="V44" s="466" t="s">
        <v>835</v>
      </c>
      <c r="W44" s="569" t="s">
        <v>864</v>
      </c>
      <c r="X44" s="569" t="s">
        <v>864</v>
      </c>
      <c r="Y44" s="465" t="s">
        <v>1296</v>
      </c>
      <c r="Z44" s="466" t="s">
        <v>801</v>
      </c>
      <c r="AA44" s="466" t="s">
        <v>801</v>
      </c>
      <c r="AB44" s="569" t="s">
        <v>2293</v>
      </c>
      <c r="AC44" s="569" t="s">
        <v>2293</v>
      </c>
      <c r="AD44" s="465" t="s">
        <v>1295</v>
      </c>
      <c r="AE44" s="466" t="s">
        <v>845</v>
      </c>
      <c r="AF44" s="466" t="s">
        <v>845</v>
      </c>
      <c r="AG44" s="242" t="s">
        <v>1371</v>
      </c>
    </row>
    <row r="45" spans="1:33" ht="15" customHeight="1">
      <c r="A45" s="715"/>
      <c r="B45" s="907" t="s">
        <v>1816</v>
      </c>
      <c r="C45" s="911"/>
      <c r="D45" s="908"/>
      <c r="E45" s="648" t="s">
        <v>1654</v>
      </c>
      <c r="F45" s="405" t="s">
        <v>1819</v>
      </c>
      <c r="G45" s="405" t="s">
        <v>1819</v>
      </c>
      <c r="H45" s="405"/>
      <c r="I45" s="405" t="s">
        <v>2166</v>
      </c>
      <c r="J45" s="402" t="s">
        <v>1654</v>
      </c>
      <c r="K45" s="402" t="s">
        <v>1654</v>
      </c>
      <c r="L45" s="402" t="s">
        <v>1654</v>
      </c>
      <c r="M45" s="648" t="s">
        <v>1654</v>
      </c>
      <c r="N45" s="642"/>
      <c r="O45" s="88" t="s">
        <v>1820</v>
      </c>
      <c r="P45" s="402" t="s">
        <v>1654</v>
      </c>
      <c r="Q45" s="402" t="s">
        <v>1654</v>
      </c>
      <c r="R45" s="648" t="s">
        <v>1654</v>
      </c>
      <c r="S45" s="642" t="s">
        <v>864</v>
      </c>
      <c r="T45" s="402" t="s">
        <v>1654</v>
      </c>
      <c r="U45" s="402" t="s">
        <v>1654</v>
      </c>
      <c r="V45" s="402" t="s">
        <v>1654</v>
      </c>
      <c r="W45" s="648" t="s">
        <v>1654</v>
      </c>
      <c r="X45" s="569" t="s">
        <v>864</v>
      </c>
      <c r="Y45" s="88" t="s">
        <v>1825</v>
      </c>
      <c r="Z45" s="402" t="s">
        <v>1654</v>
      </c>
      <c r="AA45" s="402" t="s">
        <v>1654</v>
      </c>
      <c r="AB45" s="648" t="s">
        <v>1654</v>
      </c>
      <c r="AC45" s="648" t="s">
        <v>1654</v>
      </c>
      <c r="AD45" s="88" t="s">
        <v>1830</v>
      </c>
      <c r="AE45" s="402" t="s">
        <v>1654</v>
      </c>
      <c r="AF45" s="402" t="s">
        <v>1654</v>
      </c>
      <c r="AG45" s="399"/>
    </row>
    <row r="46" spans="1:33" ht="15" customHeight="1">
      <c r="A46" s="715"/>
      <c r="B46" s="282" t="s">
        <v>1802</v>
      </c>
      <c r="C46" s="286">
        <v>-1.75</v>
      </c>
      <c r="D46" s="406" t="s">
        <v>1807</v>
      </c>
      <c r="E46" s="648" t="s">
        <v>1654</v>
      </c>
      <c r="F46" s="647" t="s">
        <v>1815</v>
      </c>
      <c r="G46" s="401" t="s">
        <v>1815</v>
      </c>
      <c r="H46" s="405"/>
      <c r="I46" s="405" t="s">
        <v>2166</v>
      </c>
      <c r="J46" s="402" t="s">
        <v>1654</v>
      </c>
      <c r="K46" s="402" t="s">
        <v>1654</v>
      </c>
      <c r="L46" s="402" t="s">
        <v>1654</v>
      </c>
      <c r="M46" s="648" t="s">
        <v>1654</v>
      </c>
      <c r="N46" s="466" t="s">
        <v>2302</v>
      </c>
      <c r="O46" s="18" t="s">
        <v>1821</v>
      </c>
      <c r="P46" s="402" t="s">
        <v>1654</v>
      </c>
      <c r="Q46" s="402" t="s">
        <v>1654</v>
      </c>
      <c r="R46" s="648" t="s">
        <v>1654</v>
      </c>
      <c r="S46" s="642" t="s">
        <v>864</v>
      </c>
      <c r="T46" s="402" t="s">
        <v>1654</v>
      </c>
      <c r="U46" s="402" t="s">
        <v>1654</v>
      </c>
      <c r="V46" s="402" t="s">
        <v>1654</v>
      </c>
      <c r="W46" s="648" t="s">
        <v>1654</v>
      </c>
      <c r="X46" s="569" t="s">
        <v>864</v>
      </c>
      <c r="Y46" s="18" t="s">
        <v>1886</v>
      </c>
      <c r="Z46" s="402" t="s">
        <v>1654</v>
      </c>
      <c r="AA46" s="402" t="s">
        <v>1654</v>
      </c>
      <c r="AB46" s="648" t="s">
        <v>1654</v>
      </c>
      <c r="AC46" s="648" t="s">
        <v>1654</v>
      </c>
      <c r="AD46" s="88" t="s">
        <v>1831</v>
      </c>
      <c r="AE46" s="402" t="s">
        <v>1654</v>
      </c>
      <c r="AF46" s="402" t="s">
        <v>1654</v>
      </c>
      <c r="AG46" s="245"/>
    </row>
    <row r="47" spans="1:33" ht="15" customHeight="1">
      <c r="A47" s="715"/>
      <c r="B47" s="273">
        <v>44</v>
      </c>
      <c r="C47" s="286">
        <v>-1.75</v>
      </c>
      <c r="D47" s="407" t="s">
        <v>1808</v>
      </c>
      <c r="E47" s="648" t="s">
        <v>1654</v>
      </c>
      <c r="F47" s="647" t="s">
        <v>1815</v>
      </c>
      <c r="G47" s="401" t="s">
        <v>1815</v>
      </c>
      <c r="H47" s="405"/>
      <c r="I47" s="405" t="s">
        <v>2166</v>
      </c>
      <c r="J47" s="402" t="s">
        <v>1654</v>
      </c>
      <c r="K47" s="402" t="s">
        <v>1654</v>
      </c>
      <c r="L47" s="402" t="s">
        <v>1654</v>
      </c>
      <c r="M47" s="648" t="s">
        <v>1654</v>
      </c>
      <c r="N47" s="466" t="s">
        <v>2302</v>
      </c>
      <c r="O47" s="18" t="s">
        <v>1822</v>
      </c>
      <c r="P47" s="402" t="s">
        <v>1654</v>
      </c>
      <c r="Q47" s="402" t="s">
        <v>1654</v>
      </c>
      <c r="R47" s="648" t="s">
        <v>1654</v>
      </c>
      <c r="S47" s="642" t="s">
        <v>864</v>
      </c>
      <c r="T47" s="402" t="s">
        <v>1654</v>
      </c>
      <c r="U47" s="402" t="s">
        <v>1654</v>
      </c>
      <c r="V47" s="402" t="s">
        <v>1654</v>
      </c>
      <c r="W47" s="648" t="s">
        <v>1654</v>
      </c>
      <c r="X47" s="569" t="s">
        <v>864</v>
      </c>
      <c r="Y47" s="18" t="s">
        <v>1887</v>
      </c>
      <c r="Z47" s="402" t="s">
        <v>1654</v>
      </c>
      <c r="AA47" s="402" t="s">
        <v>1654</v>
      </c>
      <c r="AB47" s="648" t="s">
        <v>1654</v>
      </c>
      <c r="AC47" s="648" t="s">
        <v>1654</v>
      </c>
      <c r="AD47" s="88" t="s">
        <v>1832</v>
      </c>
      <c r="AE47" s="402" t="s">
        <v>1654</v>
      </c>
      <c r="AF47" s="402" t="s">
        <v>1654</v>
      </c>
      <c r="AG47" s="245"/>
    </row>
    <row r="48" spans="1:33" ht="15" customHeight="1">
      <c r="A48" s="715"/>
      <c r="B48" s="907" t="s">
        <v>1817</v>
      </c>
      <c r="C48" s="911"/>
      <c r="D48" s="908"/>
      <c r="E48" s="648" t="s">
        <v>1654</v>
      </c>
      <c r="F48" s="405" t="s">
        <v>1819</v>
      </c>
      <c r="G48" s="405" t="s">
        <v>1819</v>
      </c>
      <c r="H48" s="405"/>
      <c r="I48" s="405" t="s">
        <v>2166</v>
      </c>
      <c r="J48" s="402" t="s">
        <v>1654</v>
      </c>
      <c r="K48" s="402" t="s">
        <v>1654</v>
      </c>
      <c r="L48" s="402" t="s">
        <v>1654</v>
      </c>
      <c r="M48" s="648" t="s">
        <v>1654</v>
      </c>
      <c r="N48" s="642"/>
      <c r="O48" s="88" t="s">
        <v>1823</v>
      </c>
      <c r="P48" s="402" t="s">
        <v>1654</v>
      </c>
      <c r="Q48" s="402" t="s">
        <v>1654</v>
      </c>
      <c r="R48" s="648" t="s">
        <v>1654</v>
      </c>
      <c r="S48" s="642" t="s">
        <v>864</v>
      </c>
      <c r="T48" s="402" t="s">
        <v>1654</v>
      </c>
      <c r="U48" s="402" t="s">
        <v>1654</v>
      </c>
      <c r="V48" s="402" t="s">
        <v>1654</v>
      </c>
      <c r="W48" s="648" t="s">
        <v>1654</v>
      </c>
      <c r="X48" s="569" t="s">
        <v>864</v>
      </c>
      <c r="Y48" s="88" t="s">
        <v>1826</v>
      </c>
      <c r="Z48" s="402" t="s">
        <v>1654</v>
      </c>
      <c r="AA48" s="402" t="s">
        <v>1654</v>
      </c>
      <c r="AB48" s="648" t="s">
        <v>1654</v>
      </c>
      <c r="AC48" s="648" t="s">
        <v>1654</v>
      </c>
      <c r="AD48" s="18" t="s">
        <v>864</v>
      </c>
      <c r="AE48" s="402" t="s">
        <v>1654</v>
      </c>
      <c r="AF48" s="402" t="s">
        <v>1654</v>
      </c>
      <c r="AG48" s="399"/>
    </row>
    <row r="49" spans="1:33" ht="15" customHeight="1">
      <c r="A49" s="715"/>
      <c r="B49" s="273">
        <v>45</v>
      </c>
      <c r="C49" s="286">
        <v>-1.75</v>
      </c>
      <c r="D49" s="406" t="s">
        <v>1809</v>
      </c>
      <c r="E49" s="648" t="s">
        <v>1654</v>
      </c>
      <c r="F49" s="648" t="s">
        <v>1814</v>
      </c>
      <c r="G49" s="402" t="s">
        <v>1814</v>
      </c>
      <c r="H49" s="405"/>
      <c r="I49" s="405" t="s">
        <v>2166</v>
      </c>
      <c r="J49" s="402" t="s">
        <v>1654</v>
      </c>
      <c r="K49" s="402" t="s">
        <v>1654</v>
      </c>
      <c r="L49" s="402" t="s">
        <v>1654</v>
      </c>
      <c r="M49" s="648" t="s">
        <v>1654</v>
      </c>
      <c r="N49" s="642" t="s">
        <v>1654</v>
      </c>
      <c r="O49" s="18" t="s">
        <v>864</v>
      </c>
      <c r="P49" s="402" t="s">
        <v>1654</v>
      </c>
      <c r="Q49" s="402" t="s">
        <v>1654</v>
      </c>
      <c r="R49" s="648" t="s">
        <v>1654</v>
      </c>
      <c r="S49" s="642" t="s">
        <v>864</v>
      </c>
      <c r="T49" s="402" t="s">
        <v>1654</v>
      </c>
      <c r="U49" s="402" t="s">
        <v>1654</v>
      </c>
      <c r="V49" s="402" t="s">
        <v>1654</v>
      </c>
      <c r="W49" s="648" t="s">
        <v>1654</v>
      </c>
      <c r="X49" s="569" t="s">
        <v>864</v>
      </c>
      <c r="Y49" s="18" t="s">
        <v>1827</v>
      </c>
      <c r="Z49" s="402" t="s">
        <v>1654</v>
      </c>
      <c r="AA49" s="402" t="s">
        <v>1654</v>
      </c>
      <c r="AB49" s="648" t="s">
        <v>1654</v>
      </c>
      <c r="AC49" s="648" t="s">
        <v>1654</v>
      </c>
      <c r="AD49" s="18" t="s">
        <v>1833</v>
      </c>
      <c r="AE49" s="402" t="s">
        <v>1654</v>
      </c>
      <c r="AF49" s="402" t="s">
        <v>1654</v>
      </c>
      <c r="AG49" s="245"/>
    </row>
    <row r="50" spans="1:33" ht="15" customHeight="1">
      <c r="A50" s="715"/>
      <c r="B50" s="273">
        <v>46</v>
      </c>
      <c r="C50" s="286">
        <v>-1.75</v>
      </c>
      <c r="D50" s="407" t="s">
        <v>1810</v>
      </c>
      <c r="E50" s="648" t="s">
        <v>1654</v>
      </c>
      <c r="F50" s="648" t="s">
        <v>1814</v>
      </c>
      <c r="G50" s="402" t="s">
        <v>1814</v>
      </c>
      <c r="H50" s="405"/>
      <c r="I50" s="405" t="s">
        <v>2166</v>
      </c>
      <c r="J50" s="402" t="s">
        <v>1654</v>
      </c>
      <c r="K50" s="402" t="s">
        <v>1654</v>
      </c>
      <c r="L50" s="402" t="s">
        <v>1654</v>
      </c>
      <c r="M50" s="648" t="s">
        <v>1654</v>
      </c>
      <c r="N50" s="642" t="s">
        <v>1654</v>
      </c>
      <c r="O50" s="18" t="s">
        <v>864</v>
      </c>
      <c r="P50" s="402" t="s">
        <v>1654</v>
      </c>
      <c r="Q50" s="402" t="s">
        <v>1654</v>
      </c>
      <c r="R50" s="648" t="s">
        <v>1654</v>
      </c>
      <c r="S50" s="642" t="s">
        <v>864</v>
      </c>
      <c r="T50" s="402" t="s">
        <v>1654</v>
      </c>
      <c r="U50" s="402" t="s">
        <v>1654</v>
      </c>
      <c r="V50" s="402" t="s">
        <v>1654</v>
      </c>
      <c r="W50" s="648" t="s">
        <v>1654</v>
      </c>
      <c r="X50" s="569" t="s">
        <v>864</v>
      </c>
      <c r="Y50" s="18" t="s">
        <v>1828</v>
      </c>
      <c r="Z50" s="402" t="s">
        <v>1654</v>
      </c>
      <c r="AA50" s="402" t="s">
        <v>1654</v>
      </c>
      <c r="AB50" s="648" t="s">
        <v>1654</v>
      </c>
      <c r="AC50" s="648" t="s">
        <v>1654</v>
      </c>
      <c r="AD50" s="18" t="s">
        <v>864</v>
      </c>
      <c r="AE50" s="402" t="s">
        <v>1654</v>
      </c>
      <c r="AF50" s="402" t="s">
        <v>1654</v>
      </c>
      <c r="AG50" s="142"/>
    </row>
    <row r="51" spans="1:33" ht="15" customHeight="1">
      <c r="A51" s="715"/>
      <c r="B51" s="907" t="s">
        <v>1818</v>
      </c>
      <c r="C51" s="911"/>
      <c r="D51" s="908"/>
      <c r="E51" s="648" t="s">
        <v>1654</v>
      </c>
      <c r="F51" s="405" t="s">
        <v>1819</v>
      </c>
      <c r="G51" s="405" t="s">
        <v>1819</v>
      </c>
      <c r="H51" s="405"/>
      <c r="I51" s="405" t="s">
        <v>2166</v>
      </c>
      <c r="J51" s="402" t="s">
        <v>1654</v>
      </c>
      <c r="K51" s="402" t="s">
        <v>1654</v>
      </c>
      <c r="L51" s="402" t="s">
        <v>1654</v>
      </c>
      <c r="M51" s="648" t="s">
        <v>1654</v>
      </c>
      <c r="N51" s="642"/>
      <c r="O51" s="18" t="s">
        <v>1824</v>
      </c>
      <c r="P51" s="402" t="s">
        <v>1654</v>
      </c>
      <c r="Q51" s="402" t="s">
        <v>1654</v>
      </c>
      <c r="R51" s="648" t="s">
        <v>1654</v>
      </c>
      <c r="S51" s="642" t="s">
        <v>864</v>
      </c>
      <c r="T51" s="402" t="s">
        <v>1654</v>
      </c>
      <c r="U51" s="402" t="s">
        <v>1654</v>
      </c>
      <c r="V51" s="402" t="s">
        <v>1654</v>
      </c>
      <c r="W51" s="648" t="s">
        <v>1654</v>
      </c>
      <c r="X51" s="569" t="s">
        <v>864</v>
      </c>
      <c r="Y51" s="18" t="s">
        <v>1829</v>
      </c>
      <c r="Z51" s="402" t="s">
        <v>1654</v>
      </c>
      <c r="AA51" s="402" t="s">
        <v>1654</v>
      </c>
      <c r="AB51" s="648" t="s">
        <v>1654</v>
      </c>
      <c r="AC51" s="648" t="s">
        <v>1654</v>
      </c>
      <c r="AD51" s="255" t="s">
        <v>1834</v>
      </c>
      <c r="AE51" s="402" t="s">
        <v>1654</v>
      </c>
      <c r="AF51" s="402" t="s">
        <v>1654</v>
      </c>
      <c r="AG51" s="142"/>
    </row>
    <row r="52" spans="1:33" ht="15" customHeight="1">
      <c r="A52" s="715"/>
      <c r="B52" s="273">
        <v>47</v>
      </c>
      <c r="C52" s="286">
        <v>-1.75</v>
      </c>
      <c r="D52" s="406" t="s">
        <v>1811</v>
      </c>
      <c r="E52" s="648" t="s">
        <v>1654</v>
      </c>
      <c r="F52" s="404" t="s">
        <v>864</v>
      </c>
      <c r="G52" s="404" t="s">
        <v>864</v>
      </c>
      <c r="H52" s="405"/>
      <c r="I52" s="405" t="s">
        <v>2166</v>
      </c>
      <c r="J52" s="402" t="s">
        <v>1654</v>
      </c>
      <c r="K52" s="402" t="s">
        <v>1654</v>
      </c>
      <c r="L52" s="402" t="s">
        <v>1654</v>
      </c>
      <c r="M52" s="648" t="s">
        <v>1654</v>
      </c>
      <c r="N52" s="642" t="s">
        <v>1654</v>
      </c>
      <c r="O52" s="18" t="s">
        <v>864</v>
      </c>
      <c r="P52" s="402" t="s">
        <v>1654</v>
      </c>
      <c r="Q52" s="402" t="s">
        <v>1654</v>
      </c>
      <c r="R52" s="648" t="s">
        <v>1654</v>
      </c>
      <c r="S52" s="642" t="s">
        <v>864</v>
      </c>
      <c r="T52" s="402" t="s">
        <v>1654</v>
      </c>
      <c r="U52" s="402" t="s">
        <v>1654</v>
      </c>
      <c r="V52" s="402" t="s">
        <v>1654</v>
      </c>
      <c r="W52" s="648" t="s">
        <v>1654</v>
      </c>
      <c r="X52" s="569" t="s">
        <v>864</v>
      </c>
      <c r="Y52" s="18" t="s">
        <v>1889</v>
      </c>
      <c r="Z52" s="402" t="s">
        <v>1654</v>
      </c>
      <c r="AA52" s="402" t="s">
        <v>1654</v>
      </c>
      <c r="AB52" s="648" t="s">
        <v>1654</v>
      </c>
      <c r="AC52" s="648" t="s">
        <v>1654</v>
      </c>
      <c r="AD52" s="18" t="s">
        <v>864</v>
      </c>
      <c r="AE52" s="402" t="s">
        <v>1654</v>
      </c>
      <c r="AF52" s="402" t="s">
        <v>1654</v>
      </c>
      <c r="AG52" s="142"/>
    </row>
    <row r="53" spans="1:33" ht="15" customHeight="1">
      <c r="A53" s="715"/>
      <c r="B53" s="273">
        <v>48</v>
      </c>
      <c r="C53" s="286">
        <v>-1.75</v>
      </c>
      <c r="D53" s="276" t="s">
        <v>1812</v>
      </c>
      <c r="E53" s="648" t="s">
        <v>1654</v>
      </c>
      <c r="F53" s="404" t="s">
        <v>864</v>
      </c>
      <c r="G53" s="404" t="s">
        <v>864</v>
      </c>
      <c r="H53" s="405"/>
      <c r="I53" s="405" t="s">
        <v>2166</v>
      </c>
      <c r="J53" s="402" t="s">
        <v>1654</v>
      </c>
      <c r="K53" s="402" t="s">
        <v>1654</v>
      </c>
      <c r="L53" s="402" t="s">
        <v>1654</v>
      </c>
      <c r="M53" s="648" t="s">
        <v>1654</v>
      </c>
      <c r="N53" s="642" t="s">
        <v>1654</v>
      </c>
      <c r="O53" s="18" t="s">
        <v>864</v>
      </c>
      <c r="P53" s="402" t="s">
        <v>1654</v>
      </c>
      <c r="Q53" s="402" t="s">
        <v>1654</v>
      </c>
      <c r="R53" s="648" t="s">
        <v>1654</v>
      </c>
      <c r="S53" s="642" t="s">
        <v>864</v>
      </c>
      <c r="T53" s="402" t="s">
        <v>1654</v>
      </c>
      <c r="U53" s="402" t="s">
        <v>1654</v>
      </c>
      <c r="V53" s="402" t="s">
        <v>1654</v>
      </c>
      <c r="W53" s="648" t="s">
        <v>1654</v>
      </c>
      <c r="X53" s="569" t="s">
        <v>864</v>
      </c>
      <c r="Y53" s="18" t="s">
        <v>1888</v>
      </c>
      <c r="Z53" s="402" t="s">
        <v>1654</v>
      </c>
      <c r="AA53" s="402" t="s">
        <v>1654</v>
      </c>
      <c r="AB53" s="648" t="s">
        <v>1654</v>
      </c>
      <c r="AC53" s="648" t="s">
        <v>1654</v>
      </c>
      <c r="AD53" s="18" t="s">
        <v>864</v>
      </c>
      <c r="AE53" s="402" t="s">
        <v>1654</v>
      </c>
      <c r="AF53" s="402" t="s">
        <v>1654</v>
      </c>
      <c r="AG53" s="142"/>
    </row>
    <row r="54" spans="1:33" ht="15" customHeight="1">
      <c r="A54" s="715"/>
      <c r="B54" s="905" t="s">
        <v>1813</v>
      </c>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c r="AC54" s="905"/>
      <c r="AD54" s="905"/>
      <c r="AE54" s="905"/>
      <c r="AF54" s="905"/>
      <c r="AG54" s="390"/>
    </row>
    <row r="55" spans="1:33" ht="15" customHeight="1">
      <c r="A55" s="715"/>
      <c r="B55" s="905"/>
      <c r="C55" s="905"/>
      <c r="D55" s="905"/>
      <c r="E55" s="905"/>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390"/>
    </row>
    <row r="56" spans="1:33" ht="15" customHeight="1">
      <c r="A56" s="715"/>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283"/>
    </row>
    <row r="57" spans="1:33" ht="15" customHeight="1">
      <c r="A57" s="715"/>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283"/>
    </row>
    <row r="58" spans="1:33" ht="15" customHeight="1">
      <c r="A58" s="715"/>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283"/>
    </row>
    <row r="61" spans="1:33">
      <c r="C61" s="133"/>
    </row>
    <row r="62" spans="1:33">
      <c r="C62" s="133"/>
    </row>
    <row r="63" spans="1:33">
      <c r="C63" s="133"/>
    </row>
    <row r="64" spans="1:33">
      <c r="C64" s="133"/>
    </row>
    <row r="65" spans="3:3">
      <c r="C65" s="133"/>
    </row>
    <row r="66" spans="3:3">
      <c r="C66" s="133"/>
    </row>
    <row r="67" spans="3:3">
      <c r="C67" s="133"/>
    </row>
  </sheetData>
  <mergeCells count="5">
    <mergeCell ref="A1:A58"/>
    <mergeCell ref="B54:AF55"/>
    <mergeCell ref="B45:D45"/>
    <mergeCell ref="B48:D48"/>
    <mergeCell ref="B51:D51"/>
  </mergeCells>
  <phoneticPr fontId="30" type="noConversion"/>
  <hyperlinks>
    <hyperlink ref="AE42" r:id="rId1" xr:uid="{00000000-0004-0000-1300-000000000000}"/>
    <hyperlink ref="P15" r:id="rId2" display="http://eng.mod.gov.cn/DefenseNews/2012-05/29/content_4371685.htm" xr:uid="{00000000-0004-0000-1300-000001000000}"/>
    <hyperlink ref="P4" r:id="rId3" xr:uid="{00000000-0004-0000-1300-000002000000}"/>
    <hyperlink ref="P39" r:id="rId4" display="http://eng.mod.gov.cn/Press/2012-03/30/content_4354987.htm" xr:uid="{00000000-0004-0000-1300-000003000000}"/>
    <hyperlink ref="P12" r:id="rId5" xr:uid="{00000000-0004-0000-1300-000004000000}"/>
    <hyperlink ref="P18" r:id="rId6" xr:uid="{00000000-0004-0000-1300-000005000000}"/>
    <hyperlink ref="P21" r:id="rId7" xr:uid="{00000000-0004-0000-1300-000006000000}"/>
    <hyperlink ref="P25" r:id="rId8" xr:uid="{00000000-0004-0000-1300-000007000000}"/>
    <hyperlink ref="P35" r:id="rId9" xr:uid="{00000000-0004-0000-1300-000008000000}"/>
    <hyperlink ref="P34" r:id="rId10" xr:uid="{00000000-0004-0000-1300-000009000000}"/>
    <hyperlink ref="P20" r:id="rId11" xr:uid="{00000000-0004-0000-1300-00000A000000}"/>
    <hyperlink ref="P9" r:id="rId12" xr:uid="{00000000-0004-0000-1300-00000B000000}"/>
    <hyperlink ref="P40" r:id="rId13" xr:uid="{00000000-0004-0000-1300-00000C000000}"/>
    <hyperlink ref="Z18" r:id="rId14" xr:uid="{00000000-0004-0000-1300-00000D000000}"/>
    <hyperlink ref="Z13" r:id="rId15" xr:uid="{00000000-0004-0000-1300-00000E000000}"/>
    <hyperlink ref="O12" r:id="rId16" xr:uid="{00000000-0004-0000-1300-00000F000000}"/>
    <hyperlink ref="O13" r:id="rId17" xr:uid="{00000000-0004-0000-1300-000010000000}"/>
    <hyperlink ref="O18" r:id="rId18" display="http://eng.mod.gov.cn/Opinion/2011-01/06/content_4217899.htm" xr:uid="{00000000-0004-0000-1300-000011000000}"/>
    <hyperlink ref="O20" r:id="rId19" display="http://eng.mod.gov.cn/Press/2011-05/26/content_4243816.htm" xr:uid="{00000000-0004-0000-1300-000012000000}"/>
    <hyperlink ref="P22" r:id="rId20" xr:uid="{00000000-0004-0000-1300-000013000000}"/>
    <hyperlink ref="O21" r:id="rId21" display="http://eng.mod.gov.cn/Opinion/2011-01/06/content_4217899.htm" xr:uid="{00000000-0004-0000-1300-000014000000}"/>
    <hyperlink ref="O22" r:id="rId22" xr:uid="{00000000-0004-0000-1300-000015000000}"/>
    <hyperlink ref="O4" r:id="rId23" xr:uid="{00000000-0004-0000-1300-000016000000}"/>
    <hyperlink ref="O35" r:id="rId24" xr:uid="{00000000-0004-0000-1300-000017000000}"/>
    <hyperlink ref="J7" r:id="rId25" xr:uid="{00000000-0004-0000-1300-000018000000}"/>
    <hyperlink ref="T9" r:id="rId26" xr:uid="{00000000-0004-0000-1300-000019000000}"/>
    <hyperlink ref="J5" r:id="rId27" xr:uid="{EEFB0718-38CD-6B42-BFC7-47DCDCE3604E}"/>
    <hyperlink ref="I5" r:id="rId28" xr:uid="{2E2DA146-954E-0C46-9840-6F9E4F74A01B}"/>
    <hyperlink ref="I6" r:id="rId29" xr:uid="{C7DD1573-5221-3242-8F70-64E4208A3833}"/>
    <hyperlink ref="I8" r:id="rId30" xr:uid="{59A5D3C8-0546-8E40-B21A-76DC8AF281F9}"/>
    <hyperlink ref="I17" r:id="rId31" xr:uid="{F8A7D073-B9AF-DE47-8A3D-BC6BDDB4BC76}"/>
    <hyperlink ref="I19" r:id="rId32" xr:uid="{6BC0D388-15AC-7341-AA46-AC057CEE8900}"/>
    <hyperlink ref="I20" r:id="rId33" xr:uid="{9059D23B-8254-D34C-A922-491B42D7BB0C}"/>
    <hyperlink ref="I22" r:id="rId34" xr:uid="{597F9289-5856-5A4C-BDA8-FA6D51EC8724}"/>
    <hyperlink ref="I27" r:id="rId35" xr:uid="{35D47061-5028-5A41-BB7D-2F2BA2A24BB0}"/>
    <hyperlink ref="I34" r:id="rId36" xr:uid="{DBD45EB8-8AF0-0B41-B640-7513F713627E}"/>
    <hyperlink ref="H6" r:id="rId37" xr:uid="{D69937CA-DBCF-2D4F-AECC-B28DC9234593}"/>
    <hyperlink ref="H8" r:id="rId38" xr:uid="{339FEA0E-788C-084D-8607-52A518FACF2F}"/>
    <hyperlink ref="H17" r:id="rId39" display="http://www.mod.go.jp/e/about/answers/cyber/index.html, White Paper Part.3 Chap.1 Sec. 2" xr:uid="{52F9FE14-6F4D-9A4F-9261-83F9406D68B7}"/>
    <hyperlink ref="H19" r:id="rId40" xr:uid="{41008A86-4B5C-FC47-9726-139655932C4A}"/>
    <hyperlink ref="H20" r:id="rId41" xr:uid="{3030BA52-BE81-8E40-921E-A9C88A908DBA}"/>
    <hyperlink ref="H27" r:id="rId42" xr:uid="{18732EC7-3DB2-F642-B7A1-BBE03D20EF84}"/>
    <hyperlink ref="I35:I36" r:id="rId43" display="http://www.mod.go.jp/e/about/answers/cyber/index.html" xr:uid="{20C95A37-9DA1-1843-900C-24F4942D944D}"/>
    <hyperlink ref="H34" r:id="rId44" xr:uid="{1A5C95AE-F27F-1245-8B8D-6AD11DA8AD70}"/>
    <hyperlink ref="H35:H36" r:id="rId45" display="http://www.mod.go.jp/e/about/answers/cyber/index.html" xr:uid="{9C10805F-7B9F-164A-8728-B0DBCE83E1BA}"/>
  </hyperlinks>
  <pageMargins left="0.7" right="0.7" top="0.75" bottom="0.75" header="0.3" footer="0.3"/>
  <pageSetup orientation="portrait" horizontalDpi="4294967292" verticalDpi="4294967292"/>
  <drawing r:id="rId46"/>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L122"/>
  <sheetViews>
    <sheetView tabSelected="1" topLeftCell="A39" zoomScale="92" workbookViewId="0">
      <pane xSplit="1" topLeftCell="O1" activePane="topRight" state="frozen"/>
      <selection pane="topRight" activeCell="R60" sqref="R60"/>
    </sheetView>
  </sheetViews>
  <sheetFormatPr baseColWidth="10" defaultColWidth="11.5" defaultRowHeight="15"/>
  <cols>
    <col min="1" max="13" width="22.5" customWidth="1"/>
    <col min="38" max="38" width="7.33203125" customWidth="1"/>
  </cols>
  <sheetData>
    <row r="1" spans="1:38">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1:38">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1:38">
      <c r="A3" s="138"/>
      <c r="B3" s="138"/>
      <c r="C3" s="138"/>
      <c r="D3" s="138"/>
      <c r="E3" s="138"/>
      <c r="F3" s="138"/>
      <c r="G3" s="138"/>
      <c r="H3" s="138"/>
      <c r="I3" s="138"/>
      <c r="J3" s="138"/>
      <c r="K3" s="138"/>
      <c r="L3" s="138"/>
      <c r="M3" s="138"/>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398" customFormat="1">
      <c r="A4" s="917"/>
      <c r="B4" s="919">
        <v>2018</v>
      </c>
      <c r="C4" s="920"/>
      <c r="D4" s="920"/>
      <c r="E4" s="920"/>
      <c r="F4" s="920"/>
      <c r="G4" s="921"/>
      <c r="H4" s="919">
        <v>2018</v>
      </c>
      <c r="I4" s="920"/>
      <c r="J4" s="920"/>
      <c r="K4" s="920"/>
      <c r="L4" s="920"/>
      <c r="M4" s="921"/>
      <c r="N4" s="913" t="s">
        <v>1955</v>
      </c>
      <c r="O4" s="913"/>
      <c r="P4" s="913"/>
      <c r="Q4" s="913"/>
      <c r="R4" s="913"/>
      <c r="S4" s="913"/>
      <c r="T4" s="914">
        <v>2012</v>
      </c>
      <c r="U4" s="914"/>
      <c r="V4" s="914"/>
      <c r="W4" s="914"/>
      <c r="X4" s="914"/>
      <c r="Y4" s="914"/>
      <c r="Z4" s="915">
        <v>2011</v>
      </c>
      <c r="AA4" s="915"/>
      <c r="AB4" s="915"/>
      <c r="AC4" s="915"/>
      <c r="AD4" s="915"/>
      <c r="AE4" s="915"/>
      <c r="AF4" s="916">
        <v>2010</v>
      </c>
      <c r="AG4" s="916"/>
      <c r="AH4" s="916"/>
      <c r="AI4" s="916"/>
      <c r="AJ4" s="916"/>
      <c r="AK4" s="916"/>
      <c r="AL4" s="420"/>
    </row>
    <row r="5" spans="1:38" s="140" customFormat="1">
      <c r="A5" s="918"/>
      <c r="B5" s="643" t="s">
        <v>2518</v>
      </c>
      <c r="C5" s="643" t="s">
        <v>2519</v>
      </c>
      <c r="D5" s="643" t="s">
        <v>2520</v>
      </c>
      <c r="E5" s="643" t="s">
        <v>2521</v>
      </c>
      <c r="F5" s="643" t="s">
        <v>2523</v>
      </c>
      <c r="G5" s="643" t="s">
        <v>2522</v>
      </c>
      <c r="H5" s="417" t="s">
        <v>1964</v>
      </c>
      <c r="I5" s="417" t="s">
        <v>1960</v>
      </c>
      <c r="J5" s="417" t="s">
        <v>1961</v>
      </c>
      <c r="K5" s="417" t="s">
        <v>1962</v>
      </c>
      <c r="L5" s="417" t="s">
        <v>1963</v>
      </c>
      <c r="M5" s="417" t="s">
        <v>1957</v>
      </c>
      <c r="N5" s="416" t="s">
        <v>1949</v>
      </c>
      <c r="O5" s="416" t="s">
        <v>1926</v>
      </c>
      <c r="P5" s="416" t="s">
        <v>1927</v>
      </c>
      <c r="Q5" s="416" t="s">
        <v>1928</v>
      </c>
      <c r="R5" s="416" t="s">
        <v>1929</v>
      </c>
      <c r="S5" s="416" t="s">
        <v>1930</v>
      </c>
      <c r="T5" s="418" t="s">
        <v>847</v>
      </c>
      <c r="U5" s="418" t="s">
        <v>314</v>
      </c>
      <c r="V5" s="418" t="s">
        <v>315</v>
      </c>
      <c r="W5" s="418" t="s">
        <v>316</v>
      </c>
      <c r="X5" s="418" t="s">
        <v>317</v>
      </c>
      <c r="Y5" s="418" t="s">
        <v>318</v>
      </c>
      <c r="Z5" s="419" t="s">
        <v>599</v>
      </c>
      <c r="AA5" s="419" t="s">
        <v>31</v>
      </c>
      <c r="AB5" s="419" t="s">
        <v>319</v>
      </c>
      <c r="AC5" s="419" t="s">
        <v>320</v>
      </c>
      <c r="AD5" s="419" t="s">
        <v>321</v>
      </c>
      <c r="AE5" s="419" t="s">
        <v>322</v>
      </c>
      <c r="AF5" s="417" t="s">
        <v>600</v>
      </c>
      <c r="AG5" s="417" t="s">
        <v>32</v>
      </c>
      <c r="AH5" s="417" t="s">
        <v>33</v>
      </c>
      <c r="AI5" s="417" t="s">
        <v>34</v>
      </c>
      <c r="AJ5" s="417" t="s">
        <v>323</v>
      </c>
      <c r="AK5" s="417" t="s">
        <v>324</v>
      </c>
      <c r="AL5" s="138"/>
    </row>
    <row r="6" spans="1:38">
      <c r="A6" s="397" t="s">
        <v>1555</v>
      </c>
      <c r="B6" s="537" t="e">
        <f>'I. White Paper'!#REF!</f>
        <v>#REF!</v>
      </c>
      <c r="C6" s="537">
        <f>'I. White Paper'!C92</f>
        <v>0</v>
      </c>
      <c r="D6" s="537">
        <f>'I. White Paper'!I92</f>
        <v>0.93506493506493504</v>
      </c>
      <c r="E6" s="537">
        <f>'I. White Paper'!N92</f>
        <v>0.85057471264367812</v>
      </c>
      <c r="F6" s="537">
        <f>'I. White Paper'!S92</f>
        <v>0.5977011494252874</v>
      </c>
      <c r="G6" s="537">
        <f>'I. White Paper'!W92</f>
        <v>0.96551724137931039</v>
      </c>
      <c r="H6" s="537">
        <f>'I. White Paper'!F92</f>
        <v>0</v>
      </c>
      <c r="I6" s="537">
        <f>'I. White Paper'!I92</f>
        <v>0.93506493506493504</v>
      </c>
      <c r="J6" s="537">
        <f>'I. White Paper'!O92</f>
        <v>0.36363636363636365</v>
      </c>
      <c r="K6" s="537">
        <f>'I. White Paper'!T92</f>
        <v>0.8571428571428571</v>
      </c>
      <c r="L6" s="537">
        <f>'I. White Paper'!Y92</f>
        <v>0.2857142857142857</v>
      </c>
      <c r="M6" s="537">
        <f>'I. White Paper'!AC92</f>
        <v>0.40259740259740262</v>
      </c>
      <c r="N6" s="412">
        <f>'I. White Paper'!$H$92</f>
        <v>0</v>
      </c>
      <c r="O6" s="412">
        <f>'I. White Paper'!$K$92</f>
        <v>0.92207792207792205</v>
      </c>
      <c r="P6" s="412">
        <f>'I. White Paper'!$Q$92</f>
        <v>0.51948051948051943</v>
      </c>
      <c r="Q6" s="412">
        <f>'I. White Paper'!$V$92</f>
        <v>0.92105263157894735</v>
      </c>
      <c r="R6" s="412">
        <f>'I. White Paper'!$AA$92</f>
        <v>0.32467532467532467</v>
      </c>
      <c r="S6" s="412">
        <f>'I. White Paper'!$AE$92</f>
        <v>0.68831168831168832</v>
      </c>
      <c r="T6" s="421">
        <f>'I. White Paper'!$H$92</f>
        <v>0</v>
      </c>
      <c r="U6" s="421">
        <f>'I. White Paper'!$L$92</f>
        <v>0.91954022988505746</v>
      </c>
      <c r="V6" s="421">
        <f>'I. White Paper'!$R$92</f>
        <v>0.60919540229885061</v>
      </c>
      <c r="W6" s="421">
        <f>'I. White Paper'!$W$92</f>
        <v>0.96551724137931039</v>
      </c>
      <c r="X6" s="421">
        <f>'I. White Paper'!$AB$92</f>
        <v>0.37931034482758619</v>
      </c>
      <c r="Y6" s="421">
        <f>'I. White Paper'!$AF$92</f>
        <v>0.67816091954022983</v>
      </c>
      <c r="Z6" s="422">
        <f>'I. White Paper'!$H$92</f>
        <v>0</v>
      </c>
      <c r="AA6" s="422">
        <f>'I. White Paper'!$M$92</f>
        <v>0.87356321839080464</v>
      </c>
      <c r="AB6" s="422">
        <f>'I. White Paper'!$R$92</f>
        <v>0.60919540229885061</v>
      </c>
      <c r="AC6" s="422">
        <f>'I. White Paper'!$W$92</f>
        <v>0.96551724137931039</v>
      </c>
      <c r="AD6" s="422">
        <f>'I. White Paper'!$AB$92</f>
        <v>0.37931034482758619</v>
      </c>
      <c r="AE6" s="422">
        <f>'I. White Paper'!$AF$92</f>
        <v>0.67816091954022983</v>
      </c>
      <c r="AF6" s="423">
        <f>'I. White Paper'!$H$92</f>
        <v>0</v>
      </c>
      <c r="AG6" s="423">
        <f>'I. White Paper'!$N$92</f>
        <v>0.85057471264367812</v>
      </c>
      <c r="AH6" s="423">
        <f>'I. White Paper'!$S$92</f>
        <v>0.5977011494252874</v>
      </c>
      <c r="AI6" s="423">
        <f>'I. White Paper'!$X$92</f>
        <v>0.95402298850574707</v>
      </c>
      <c r="AJ6" s="423">
        <f>'I. White Paper'!$AB$92</f>
        <v>0.37931034482758619</v>
      </c>
      <c r="AK6" s="423">
        <f>'I. White Paper'!$AF$92</f>
        <v>0.67816091954022983</v>
      </c>
      <c r="AL6" s="12"/>
    </row>
    <row r="7" spans="1:38">
      <c r="A7" s="397" t="s">
        <v>1556</v>
      </c>
      <c r="B7" s="397"/>
      <c r="C7" s="397"/>
      <c r="D7" s="397"/>
      <c r="E7" s="397"/>
      <c r="F7" s="397"/>
      <c r="G7" s="537">
        <f>'II. Website'!AA83</f>
        <v>0.80769230769230771</v>
      </c>
      <c r="H7" s="397"/>
      <c r="I7" s="397"/>
      <c r="J7" s="397"/>
      <c r="K7" s="397"/>
      <c r="L7" s="397"/>
      <c r="M7" s="537">
        <f>'II. Website'!AG83</f>
        <v>0.96153846153846156</v>
      </c>
      <c r="N7" s="412">
        <f>'II. Website'!$H$83</f>
        <v>0</v>
      </c>
      <c r="O7" s="412">
        <f>'II. Website'!$K$83</f>
        <v>0.65384615384615385</v>
      </c>
      <c r="P7" s="412">
        <f>'II. Website'!$Q$83</f>
        <v>0.67948717948717952</v>
      </c>
      <c r="Q7" s="412">
        <f>'II. Website'!$W$83</f>
        <v>0.67948717948717952</v>
      </c>
      <c r="R7" s="412">
        <f>'II. Website'!$AC$83</f>
        <v>0.76923076923076927</v>
      </c>
      <c r="S7" s="412">
        <f>'II. Website'!$AI$83</f>
        <v>0.98717948717948723</v>
      </c>
      <c r="T7" s="421">
        <f>'II. Website'!$H$83</f>
        <v>0</v>
      </c>
      <c r="U7" s="421">
        <f>'II. Website'!$L$83</f>
        <v>0.74358974358974361</v>
      </c>
      <c r="V7" s="421">
        <f>'II. Website'!$R$83</f>
        <v>0.73076923076923073</v>
      </c>
      <c r="W7" s="421">
        <f>'II. Website'!$X$83</f>
        <v>0.71794871794871795</v>
      </c>
      <c r="X7" s="421">
        <f>'II. Website'!$AD$83</f>
        <v>0.78205128205128205</v>
      </c>
      <c r="Y7" s="421">
        <f>'II. Website'!$AJ$83</f>
        <v>0.97435897435897434</v>
      </c>
      <c r="Z7" s="422">
        <f>'II. Website'!$H$83</f>
        <v>0</v>
      </c>
      <c r="AA7" s="422">
        <f>'II. Website'!$M$83</f>
        <v>0.93617021276595747</v>
      </c>
      <c r="AB7" s="422">
        <f>'II. Website'!$S$83</f>
        <v>0.42553191489361702</v>
      </c>
      <c r="AC7" s="422">
        <f>'II. Website'!$Y$83</f>
        <v>0.78723404255319152</v>
      </c>
      <c r="AD7" s="422">
        <f>'II. Website'!$AE$83</f>
        <v>0.5957446808510638</v>
      </c>
      <c r="AE7" s="422">
        <f>'II. Website'!$AK$83</f>
        <v>0.85106382978723405</v>
      </c>
      <c r="AF7" s="423">
        <f>'II. Website'!$H$83</f>
        <v>0</v>
      </c>
      <c r="AG7" s="423">
        <f>'II. Website'!$N$83</f>
        <v>0.87234042553191493</v>
      </c>
      <c r="AH7" s="423">
        <f>'II. Website'!$T$83</f>
        <v>0.7021276595744681</v>
      </c>
      <c r="AI7" s="423">
        <f>'II. Website'!$Z$83</f>
        <v>0.95744680851063835</v>
      </c>
      <c r="AJ7" s="423">
        <f>'II. Website'!$AF$83</f>
        <v>0.53191489361702127</v>
      </c>
      <c r="AK7" s="423">
        <f>'II. Website'!$AL$83</f>
        <v>0.93617021276595747</v>
      </c>
      <c r="AL7" s="12"/>
    </row>
    <row r="8" spans="1:38">
      <c r="A8" s="397" t="s">
        <v>1605</v>
      </c>
      <c r="B8" s="537">
        <f>'III. U.N.'!A13</f>
        <v>0</v>
      </c>
      <c r="C8" s="537">
        <f>'III. U.N.'!D13</f>
        <v>0</v>
      </c>
      <c r="D8" s="537">
        <f>'III. U.N.'!J13</f>
        <v>0.7142857142857143</v>
      </c>
      <c r="E8" s="537">
        <f>'III. U.N.'!P13</f>
        <v>0.2857142857142857</v>
      </c>
      <c r="F8" s="537">
        <f>'III. U.N.'!V13</f>
        <v>0.5714285714285714</v>
      </c>
      <c r="G8" s="537">
        <f>'III. U.N.'!AB13</f>
        <v>0.5714285714285714</v>
      </c>
      <c r="H8" s="537">
        <f>'III. U.N.'!G13</f>
        <v>0</v>
      </c>
      <c r="I8" s="537">
        <f>'III. U.N.'!J13</f>
        <v>0.7142857142857143</v>
      </c>
      <c r="J8" s="537">
        <f>'III. U.N.'!P13</f>
        <v>0.2857142857142857</v>
      </c>
      <c r="K8" s="537">
        <f>'III. U.N.'!V13</f>
        <v>0.5714285714285714</v>
      </c>
      <c r="L8" s="537">
        <f>'III. U.N.'!AB13</f>
        <v>0.5714285714285714</v>
      </c>
      <c r="M8" s="537">
        <f>'III. U.N.'!AH13</f>
        <v>0.7142857142857143</v>
      </c>
      <c r="N8" s="412">
        <f>'III. U.N.'!$I$13</f>
        <v>0</v>
      </c>
      <c r="O8" s="412">
        <f>'III. U.N.'!$L$13</f>
        <v>0.88571428571428568</v>
      </c>
      <c r="P8" s="412">
        <f>'III. U.N.'!$R$13</f>
        <v>0.44285714285714284</v>
      </c>
      <c r="Q8" s="412">
        <f>'III. U.N.'!$X$13</f>
        <v>0.48571428571428571</v>
      </c>
      <c r="R8" s="412">
        <f>'III. U.N.'!$AD$13</f>
        <v>0.45714285714285713</v>
      </c>
      <c r="S8" s="412">
        <f>'III. U.N.'!$AJ$13</f>
        <v>0.5714285714285714</v>
      </c>
      <c r="T8" s="421">
        <f>'III. U.N.'!$I$13</f>
        <v>0</v>
      </c>
      <c r="U8" s="421">
        <f>'III. U.N.'!$M$13</f>
        <v>0.9285714285714286</v>
      </c>
      <c r="V8" s="421">
        <f>'III. U.N.'!$S$13</f>
        <v>0</v>
      </c>
      <c r="W8" s="421">
        <f>'III. U.N.'!$Y$13</f>
        <v>0.55714285714285716</v>
      </c>
      <c r="X8" s="421">
        <f>'III. U.N.'!$AE$13</f>
        <v>0.48571428571428571</v>
      </c>
      <c r="Y8" s="421">
        <f>'III. U.N.'!$AK$13</f>
        <v>0.67345714285714275</v>
      </c>
      <c r="Z8" s="422">
        <f>'III. U.N.'!$I$13</f>
        <v>0</v>
      </c>
      <c r="AA8" s="422">
        <f>'III. U.N.'!$N$13</f>
        <v>0.7857142857142857</v>
      </c>
      <c r="AB8" s="422">
        <f>'III. U.N.'!$T$13</f>
        <v>0.27142857142857141</v>
      </c>
      <c r="AC8" s="422">
        <f>'III. U.N.'!$Z$13</f>
        <v>0.55714285714285716</v>
      </c>
      <c r="AD8" s="422">
        <f>'III. U.N.'!$AF$13</f>
        <v>0.41428571428571431</v>
      </c>
      <c r="AE8" s="422">
        <f>'III. U.N.'!$AL$13</f>
        <v>0.67345714285714275</v>
      </c>
      <c r="AF8" s="423">
        <f>'III. U.N.'!$I$13</f>
        <v>0</v>
      </c>
      <c r="AG8" s="423">
        <f>'III. U.N.'!$O$13</f>
        <v>0.75714285714285712</v>
      </c>
      <c r="AH8" s="423">
        <f>'III. U.N.'!$U$13</f>
        <v>0.25714285714285712</v>
      </c>
      <c r="AI8" s="423">
        <f>'III. U.N.'!$AA$13</f>
        <v>0.55714285714285716</v>
      </c>
      <c r="AJ8" s="423">
        <f>'III. U.N.'!$AG$13</f>
        <v>0.35714285714285715</v>
      </c>
      <c r="AK8" s="423">
        <f>'III. U.N.'!$AM$13</f>
        <v>0.55714285714285716</v>
      </c>
      <c r="AL8" s="12"/>
    </row>
    <row r="9" spans="1:38">
      <c r="A9" s="397" t="s">
        <v>1558</v>
      </c>
      <c r="B9" s="537">
        <f>'IV. Budget'!C60</f>
        <v>0</v>
      </c>
      <c r="C9" s="537">
        <f>'IV. Budget'!F60</f>
        <v>0</v>
      </c>
      <c r="D9" s="537">
        <f>'IV. Budget'!K60</f>
        <v>0</v>
      </c>
      <c r="E9" s="537">
        <f>'IV. Budget'!P60</f>
        <v>0.88680000000000003</v>
      </c>
      <c r="F9" s="537">
        <f>'IV. Budget'!U60</f>
        <v>0.32019999999999998</v>
      </c>
      <c r="G9" s="537">
        <f>'IV. Budget'!Z60</f>
        <v>0.66020000000000001</v>
      </c>
      <c r="H9" s="537">
        <f>'IV. Budget'!I60</f>
        <v>0</v>
      </c>
      <c r="I9" s="537">
        <f>'IV. Budget'!L60</f>
        <v>0.80944000000000005</v>
      </c>
      <c r="J9" s="537">
        <f>'IV. Budget'!Q60</f>
        <v>0.27583999999999997</v>
      </c>
      <c r="K9" s="537">
        <f>'IV. Budget'!V60</f>
        <v>0.7</v>
      </c>
      <c r="L9" s="537">
        <f>'IV. Budget'!AA60</f>
        <v>0.70299247879660742</v>
      </c>
      <c r="M9" s="537">
        <f>'IV. Budget'!AF60</f>
        <v>0.73087999999999997</v>
      </c>
      <c r="N9" s="412">
        <f>'IV. Budget'!$K$60</f>
        <v>0</v>
      </c>
      <c r="O9" s="412">
        <f>'IV. Budget'!$N$60</f>
        <v>0.86143999999999998</v>
      </c>
      <c r="P9" s="412">
        <f>'IV. Budget'!S60</f>
        <v>0.21743999999999999</v>
      </c>
      <c r="Q9" s="412">
        <f>'IV. Budget'!$X$60</f>
        <v>0.72672000000000003</v>
      </c>
      <c r="R9" s="412">
        <f>'IV. Budget'!$AC$60</f>
        <v>0.66656000000000004</v>
      </c>
      <c r="S9" s="412">
        <f>'IV. Budget'!$AH$60</f>
        <v>0.77071999999999996</v>
      </c>
      <c r="T9" s="421">
        <f>'IV. Budget'!$K$60</f>
        <v>0</v>
      </c>
      <c r="U9" s="421">
        <f>'IV. Budget'!$P$60</f>
        <v>0.88680000000000003</v>
      </c>
      <c r="V9" s="421">
        <f>'IV. Budget'!$T$60</f>
        <v>0.27339999999999998</v>
      </c>
      <c r="W9" s="421">
        <f>'IV. Budget'!$Y$60</f>
        <v>0.68659999999999999</v>
      </c>
      <c r="X9" s="421">
        <f>'IV. Budget'!$AD$60</f>
        <v>0.68679999999999997</v>
      </c>
      <c r="Y9" s="421">
        <f>'IV. Budget'!$AI$60</f>
        <v>0.8004</v>
      </c>
      <c r="Z9" s="422">
        <f>'IV. Budget'!$K$60</f>
        <v>0</v>
      </c>
      <c r="AA9" s="422">
        <f>'IV. Budget'!$P$60</f>
        <v>0.88680000000000003</v>
      </c>
      <c r="AB9" s="422">
        <f>'IV. Budget'!$T$60</f>
        <v>0.27339999999999998</v>
      </c>
      <c r="AC9" s="422">
        <f>'IV. Budget'!$Y$60</f>
        <v>0.68659999999999999</v>
      </c>
      <c r="AD9" s="422">
        <f>'IV. Budget'!$AD$60</f>
        <v>0.68679999999999997</v>
      </c>
      <c r="AE9" s="422">
        <f>'IV. Budget'!$AI$60</f>
        <v>0.8004</v>
      </c>
      <c r="AF9" s="423">
        <f>'IV. Budget'!$K$60</f>
        <v>0</v>
      </c>
      <c r="AG9" s="423">
        <f>'IV. Budget'!$P$60</f>
        <v>0.88680000000000003</v>
      </c>
      <c r="AH9" s="423">
        <f>'IV. Budget'!$U$60</f>
        <v>0.32019999999999998</v>
      </c>
      <c r="AI9" s="423">
        <f>'IV. Budget'!$Z$60</f>
        <v>0.66020000000000001</v>
      </c>
      <c r="AJ9" s="423">
        <f>'IV. Budget'!$AE$60</f>
        <v>0.61339999999999995</v>
      </c>
      <c r="AK9" s="423">
        <f>'IV. Budget'!$AJ$60</f>
        <v>0.8004</v>
      </c>
      <c r="AL9" s="12"/>
    </row>
    <row r="10" spans="1:38">
      <c r="A10" s="397" t="s">
        <v>1559</v>
      </c>
      <c r="B10" s="537">
        <f>'V. Legislative Oversight'!C24</f>
        <v>0</v>
      </c>
      <c r="C10" s="537">
        <f>'V. Legislative Oversight'!F24</f>
        <v>0</v>
      </c>
      <c r="D10" s="537">
        <f>'V. Legislative Oversight'!L24</f>
        <v>0.46277777777777779</v>
      </c>
      <c r="E10" s="537">
        <f>'V. Legislative Oversight'!R24</f>
        <v>0.20333333333333334</v>
      </c>
      <c r="F10" s="537">
        <f>'V. Legislative Oversight'!X24</f>
        <v>0.77777777777777779</v>
      </c>
      <c r="G10" s="537">
        <f>'V. Legislative Oversight'!AD24</f>
        <v>0.53666666666666663</v>
      </c>
      <c r="H10" s="537">
        <f>'V. Legislative Oversight'!I24</f>
        <v>0</v>
      </c>
      <c r="I10" s="537">
        <f>'V. Legislative Oversight'!L24</f>
        <v>0.46277777777777779</v>
      </c>
      <c r="J10" s="537">
        <f>'V. Legislative Oversight'!R24</f>
        <v>0.20333333333333334</v>
      </c>
      <c r="K10" s="537">
        <f>'V. Legislative Oversight'!X24</f>
        <v>0.77777777777777779</v>
      </c>
      <c r="L10" s="537">
        <f>'V. Legislative Oversight'!AD24</f>
        <v>0.53666666666666663</v>
      </c>
      <c r="M10" s="537">
        <f>'V. Legislative Oversight'!AJ24</f>
        <v>0.90777777777777779</v>
      </c>
      <c r="N10" s="412">
        <f>'V. Legislative Oversight'!$K$24</f>
        <v>0</v>
      </c>
      <c r="O10" s="412">
        <f>'V. Legislative Oversight'!$N$24</f>
        <v>0.51833333333333331</v>
      </c>
      <c r="P10" s="412">
        <f>'V. Legislative Oversight'!$T$24</f>
        <v>0.25944444444444442</v>
      </c>
      <c r="Q10" s="412">
        <f>'V. Legislative Oversight'!$Z$24</f>
        <v>0.7961111111111111</v>
      </c>
      <c r="R10" s="412">
        <f>'V. Legislative Oversight'!$AF$24</f>
        <v>0.57388888888888889</v>
      </c>
      <c r="S10" s="412">
        <f>'V. Legislative Oversight'!$AL$24</f>
        <v>0.92611111111111111</v>
      </c>
      <c r="T10" s="421">
        <f>'V. Legislative Oversight'!$K$24</f>
        <v>0</v>
      </c>
      <c r="U10" s="421">
        <f>'V. Legislative Oversight'!$O$24</f>
        <v>0.29789473684210527</v>
      </c>
      <c r="V10" s="421">
        <f>'V. Legislative Oversight'!$U$24</f>
        <v>0.26315789473684209</v>
      </c>
      <c r="W10" s="421">
        <f>'V. Legislative Oversight'!$AA$24</f>
        <v>0.80583333333333329</v>
      </c>
      <c r="X10" s="421">
        <f>'V. Legislative Oversight'!$AG$24</f>
        <v>0.75473684210526315</v>
      </c>
      <c r="Y10" s="421">
        <f>'V. Legislative Oversight'!$AM$24</f>
        <v>0.93</v>
      </c>
      <c r="Z10" s="422">
        <f>'V. Legislative Oversight'!$K$24</f>
        <v>0</v>
      </c>
      <c r="AA10" s="422">
        <f>'V. Legislative Oversight'!$P$24</f>
        <v>0.47166666666666668</v>
      </c>
      <c r="AB10" s="422">
        <f>'V. Legislative Oversight'!$V$24</f>
        <v>0.16666666666666666</v>
      </c>
      <c r="AC10" s="422">
        <f>'V. Legislative Oversight'!$AB$24</f>
        <v>0.80583333333333329</v>
      </c>
      <c r="AD10" s="422">
        <f>'V. Legislative Oversight'!$AH$24</f>
        <v>0.61166666666666669</v>
      </c>
      <c r="AE10" s="422">
        <f>'V. Legislative Oversight'!$AN$24</f>
        <v>0.94499999999999995</v>
      </c>
      <c r="AF10" s="423">
        <f>'V. Legislative Oversight'!$K$24</f>
        <v>0</v>
      </c>
      <c r="AG10" s="423">
        <f>'V. Legislative Oversight'!$Q$24</f>
        <v>0.47166666666666668</v>
      </c>
      <c r="AH10" s="423">
        <f>'V. Legislative Oversight'!$W$24</f>
        <v>0.16666666666666666</v>
      </c>
      <c r="AI10" s="423">
        <f>'V. Legislative Oversight'!$AC$24</f>
        <v>0.77749999999999997</v>
      </c>
      <c r="AJ10" s="423">
        <f>'V. Legislative Oversight'!$AI$24</f>
        <v>0.61166666666666669</v>
      </c>
      <c r="AK10" s="423">
        <f>'V. Legislative Oversight'!$AO$24</f>
        <v>0.94499999999999995</v>
      </c>
      <c r="AL10" s="12"/>
    </row>
    <row r="11" spans="1:38">
      <c r="A11" s="397" t="s">
        <v>1560</v>
      </c>
      <c r="B11" s="397"/>
      <c r="C11" s="397"/>
      <c r="D11" s="397"/>
      <c r="E11" s="397"/>
      <c r="F11" s="397"/>
      <c r="G11" s="397"/>
      <c r="H11" s="397"/>
      <c r="I11" s="397"/>
      <c r="J11" s="397"/>
      <c r="K11" s="397"/>
      <c r="L11" s="397"/>
      <c r="M11" s="397"/>
      <c r="N11" s="412">
        <f>'VI. Media 2013- 2018'!$J$161</f>
        <v>4.9288118721102558E-2</v>
      </c>
      <c r="O11" s="412">
        <f>'VI. Media 2013- 2018'!$L$161</f>
        <v>0.71017066813365215</v>
      </c>
      <c r="P11" s="412">
        <f>'VI. Media 2013- 2018'!$N$161</f>
        <v>0.17907972808361805</v>
      </c>
      <c r="Q11" s="412">
        <f>'VI. Media 2013- 2018'!$P$161</f>
        <v>0.63578791570068316</v>
      </c>
      <c r="R11" s="412">
        <f>'VI. Media 2013- 2018'!$R$161</f>
        <v>0.47433559930318181</v>
      </c>
      <c r="S11" s="412">
        <f>'VI. Media 2013- 2018'!$T$161</f>
        <v>0.74514126291799299</v>
      </c>
      <c r="T11" s="421">
        <f>'VI. Media 2010-2012'!$K$59</f>
        <v>5.8471698113207538E-3</v>
      </c>
      <c r="U11" s="421">
        <f>'VI. Media 2010-2012'!$O$59</f>
        <v>0.98113207547169812</v>
      </c>
      <c r="V11" s="421">
        <f>'VI. Media 2010-2012'!$S$59</f>
        <v>0.11055094339622636</v>
      </c>
      <c r="W11" s="421">
        <f>'VI. Media 2010-2012'!$W$59</f>
        <v>0.83150943396226362</v>
      </c>
      <c r="X11" s="421">
        <f>'VI. Media 2010-2012'!$AB$59</f>
        <v>0.49150943396226449</v>
      </c>
      <c r="Y11" s="421">
        <f>'VI. Media 2010-2012'!$AF$59</f>
        <v>0.90867924528301902</v>
      </c>
      <c r="Z11" s="422">
        <f>'VI. Media 2010-2012'!$L$73</f>
        <v>1.9692307690933799E-3</v>
      </c>
      <c r="AA11" s="422">
        <f>'VI. Media 2010-2012'!$P$73</f>
        <v>0.96115384609752219</v>
      </c>
      <c r="AB11" s="422">
        <f>'VI. Media 2010-2012'!$T$73</f>
        <v>0.21780769229652147</v>
      </c>
      <c r="AC11" s="422">
        <f>'VI. Media 2010-2012'!$Y$73</f>
        <v>0.79884615379578705</v>
      </c>
      <c r="AD11" s="422">
        <f>'VI. Media 2010-2012'!$AC$73</f>
        <v>0.6396153845741146</v>
      </c>
      <c r="AE11" s="422">
        <f>'VI. Media 2010-2012'!$AG$73</f>
        <v>0.9371153845614083</v>
      </c>
      <c r="AF11" s="423">
        <f>'VI. Media 2010-2012'!$M$73</f>
        <v>2.147884615234763E-2</v>
      </c>
      <c r="AG11" s="423">
        <f>'VI. Media 2010-2012'!$Q$73</f>
        <v>0.95749999994393065</v>
      </c>
      <c r="AH11" s="423">
        <f>'VI. Media 2010-2012'!$U$73</f>
        <v>0.2796153845999016</v>
      </c>
      <c r="AI11" s="423">
        <f>'VI. Media 2010-2012'!$Z$73</f>
        <v>0.79173076918089913</v>
      </c>
      <c r="AJ11" s="423">
        <f>'VI. Media 2010-2012'!$AD$73</f>
        <v>0.43903846151118514</v>
      </c>
      <c r="AK11" s="423">
        <f>'VI. Media 2010-2012'!$AH$73</f>
        <v>0.96173076917507561</v>
      </c>
      <c r="AL11" s="12"/>
    </row>
    <row r="12" spans="1:38">
      <c r="A12" s="397" t="s">
        <v>1606</v>
      </c>
      <c r="B12" s="397"/>
      <c r="C12" s="397"/>
      <c r="D12" s="397"/>
      <c r="E12" s="397"/>
      <c r="F12" s="397"/>
      <c r="G12" s="397"/>
      <c r="H12" s="397"/>
      <c r="I12" s="397"/>
      <c r="J12" s="397"/>
      <c r="K12" s="397"/>
      <c r="L12" s="397"/>
      <c r="M12" s="397"/>
      <c r="N12" s="412">
        <f>'VII. International'!$G$51</f>
        <v>0</v>
      </c>
      <c r="O12" s="412">
        <f>'VII. International'!$J$51</f>
        <v>0.97435897435897434</v>
      </c>
      <c r="P12" s="412">
        <f>'VII. International'!$P$51</f>
        <v>0.67261904761904767</v>
      </c>
      <c r="Q12" s="412">
        <f>'VII. International'!$V$51</f>
        <v>0.89743589743589747</v>
      </c>
      <c r="R12" s="412">
        <f>'VII. International'!$AB$51</f>
        <v>0.37301587301587308</v>
      </c>
      <c r="S12" s="412">
        <f>'VII. International'!$AG$51</f>
        <v>0.90575396825396814</v>
      </c>
      <c r="T12" s="421">
        <f>'VII. International'!$G$51</f>
        <v>0</v>
      </c>
      <c r="U12" s="421">
        <f>'VII. International'!$K$51</f>
        <v>0.97435897435897434</v>
      </c>
      <c r="V12" s="421">
        <f>'VII. International'!$Q$51</f>
        <v>0.75</v>
      </c>
      <c r="W12" s="421">
        <f>'VII. International'!$W$51</f>
        <v>0.97435897435897434</v>
      </c>
      <c r="X12" s="421">
        <f>'VII. International'!$AC$51</f>
        <v>0.61111111111111116</v>
      </c>
      <c r="Y12" s="421">
        <f>'VII. International'!$AH$51</f>
        <v>0.88888888888888884</v>
      </c>
      <c r="Z12" s="422">
        <f>'VII. International'!$G$51</f>
        <v>0</v>
      </c>
      <c r="AA12" s="422">
        <f>'VII. International'!$L$51</f>
        <v>0.89743589743589747</v>
      </c>
      <c r="AB12" s="422">
        <f>'VII. International'!$R$51</f>
        <v>0.66666666666666663</v>
      </c>
      <c r="AC12" s="422">
        <f>'VII. International'!$X$51</f>
        <v>0.97435897435897434</v>
      </c>
      <c r="AD12" s="422">
        <f>'VII. International'!$AD$51</f>
        <v>0.3611111111111111</v>
      </c>
      <c r="AE12" s="422">
        <f>'VII. International'!$AI$51</f>
        <v>0.5</v>
      </c>
      <c r="AF12" s="423">
        <f>'VII. International'!$G$51</f>
        <v>0</v>
      </c>
      <c r="AG12" s="423">
        <f>'VII. International'!$M$51</f>
        <v>0.97435897435897434</v>
      </c>
      <c r="AH12" s="423">
        <f>'VII. International'!$S$51</f>
        <v>0.77777777777777779</v>
      </c>
      <c r="AI12" s="423">
        <f>'VII. International'!$Y$51</f>
        <v>0.92307692307692313</v>
      </c>
      <c r="AJ12" s="423">
        <f>'VII. International'!$AD$51</f>
        <v>0.3611111111111111</v>
      </c>
      <c r="AK12" s="423">
        <f>'VII. International'!$AI$51</f>
        <v>0.5</v>
      </c>
      <c r="AL12" s="12"/>
    </row>
    <row r="13" spans="1:38">
      <c r="A13" s="397" t="s">
        <v>1562</v>
      </c>
      <c r="B13" s="397"/>
      <c r="C13" s="397"/>
      <c r="D13" s="397"/>
      <c r="E13" s="397"/>
      <c r="F13" s="397"/>
      <c r="G13" s="397"/>
      <c r="H13" s="397"/>
      <c r="I13" s="397"/>
      <c r="J13" s="397"/>
      <c r="K13" s="397"/>
      <c r="L13" s="397"/>
      <c r="M13" s="397"/>
      <c r="N13" s="412">
        <f>'VIII. Cyberspace'!$G$58</f>
        <v>0</v>
      </c>
      <c r="O13" s="412">
        <f>'VIII. Cyberspace'!$J$58</f>
        <v>0.73809523809523814</v>
      </c>
      <c r="P13" s="412">
        <f>'VIII. Cyberspace'!$O$58</f>
        <v>0.29761904761904762</v>
      </c>
      <c r="Q13" s="412">
        <f>'VIII. Cyberspace'!$T$58</f>
        <v>0.42857142857142855</v>
      </c>
      <c r="R13" s="412">
        <f>'VIII. Cyberspace'!$Y$58</f>
        <v>0.22619047619047619</v>
      </c>
      <c r="S13" s="412">
        <f>'VIII. Cyberspace'!$AD$58</f>
        <v>0.6607142857142857</v>
      </c>
      <c r="T13" s="421">
        <f>'VIII. Cyberspace'!$G$58</f>
        <v>0</v>
      </c>
      <c r="U13" s="421">
        <f>'VIII. Cyberspace'!$K$58</f>
        <v>0.85106382978723405</v>
      </c>
      <c r="V13" s="421">
        <f>'VIII. Cyberspace'!$P$58</f>
        <v>0.40425531914893614</v>
      </c>
      <c r="W13" s="421">
        <f>'VIII. Cyberspace'!$U$58</f>
        <v>0.46808510638297873</v>
      </c>
      <c r="X13" s="421">
        <f>'VIII. Cyberspace'!$Z$58</f>
        <v>0.25531914893617019</v>
      </c>
      <c r="Y13" s="421">
        <f>'VIII. Cyberspace'!$AE$58</f>
        <v>0.68085106382978722</v>
      </c>
      <c r="Z13" s="422">
        <f>'VIII. Cyberspace'!$G$58</f>
        <v>0</v>
      </c>
      <c r="AA13" s="422">
        <f>'VIII. Cyberspace'!$L$58</f>
        <v>0.53191489361702127</v>
      </c>
      <c r="AB13" s="422">
        <f>'VIII. Cyberspace'!$Q$58</f>
        <v>0.19148936170212766</v>
      </c>
      <c r="AC13" s="422">
        <f>'VIII. Cyberspace'!$V$58</f>
        <v>0.46808510638297873</v>
      </c>
      <c r="AD13" s="422">
        <f>'VIII. Cyberspace'!$AA$58</f>
        <v>0.25531914893617019</v>
      </c>
      <c r="AE13" s="422">
        <f>'VIII. Cyberspace'!$AF$58</f>
        <v>0.63829787234042556</v>
      </c>
      <c r="AF13" s="424" t="s">
        <v>864</v>
      </c>
      <c r="AG13" s="424" t="s">
        <v>864</v>
      </c>
      <c r="AH13" s="424" t="s">
        <v>864</v>
      </c>
      <c r="AI13" s="424" t="s">
        <v>864</v>
      </c>
      <c r="AJ13" s="424" t="s">
        <v>864</v>
      </c>
      <c r="AK13" s="424" t="s">
        <v>864</v>
      </c>
      <c r="AL13" s="12"/>
    </row>
    <row r="14" spans="1:38">
      <c r="A14" s="397" t="s">
        <v>1866</v>
      </c>
      <c r="B14" s="537" t="e">
        <f>AVERAGE(B6:B13)</f>
        <v>#REF!</v>
      </c>
      <c r="C14" s="537">
        <f t="shared" ref="C14:G14" si="0">AVERAGE(C6:C13)</f>
        <v>0</v>
      </c>
      <c r="D14" s="537">
        <f t="shared" si="0"/>
        <v>0.52803210678210677</v>
      </c>
      <c r="E14" s="537">
        <f t="shared" si="0"/>
        <v>0.55660558292282425</v>
      </c>
      <c r="F14" s="537">
        <f t="shared" si="0"/>
        <v>0.56677687465790916</v>
      </c>
      <c r="G14" s="537">
        <f t="shared" si="0"/>
        <v>0.70830095743337118</v>
      </c>
      <c r="H14" s="537">
        <f>AVERAGE(H6:H13)</f>
        <v>0</v>
      </c>
      <c r="I14" s="537">
        <f t="shared" ref="I14:M14" si="1">AVERAGE(I6:I13)</f>
        <v>0.73039210678210675</v>
      </c>
      <c r="J14" s="537">
        <f t="shared" si="1"/>
        <v>0.28213099567099564</v>
      </c>
      <c r="K14" s="537">
        <f t="shared" si="1"/>
        <v>0.72658730158730145</v>
      </c>
      <c r="L14" s="537">
        <f t="shared" si="1"/>
        <v>0.52420050065153279</v>
      </c>
      <c r="M14" s="537">
        <f t="shared" si="1"/>
        <v>0.7434158712398713</v>
      </c>
      <c r="N14" s="412">
        <f>AVERAGE(N6:N13)</f>
        <v>6.1610148401378198E-3</v>
      </c>
      <c r="O14" s="412">
        <f t="shared" ref="O14:AJ14" si="2">AVERAGE(O6:O13)</f>
        <v>0.78300457194494499</v>
      </c>
      <c r="P14" s="412">
        <f t="shared" si="2"/>
        <v>0.40850338869887493</v>
      </c>
      <c r="Q14" s="412">
        <f t="shared" si="2"/>
        <v>0.69636005619994168</v>
      </c>
      <c r="R14" s="412">
        <f t="shared" si="2"/>
        <v>0.48312997355592135</v>
      </c>
      <c r="S14" s="412">
        <f t="shared" si="2"/>
        <v>0.78192004686463801</v>
      </c>
      <c r="T14" s="421">
        <f t="shared" si="2"/>
        <v>7.3089622641509422E-4</v>
      </c>
      <c r="U14" s="421">
        <f t="shared" si="2"/>
        <v>0.82286887731328029</v>
      </c>
      <c r="V14" s="421">
        <f t="shared" si="2"/>
        <v>0.39266609879376074</v>
      </c>
      <c r="W14" s="421">
        <f t="shared" si="2"/>
        <v>0.75087445806355446</v>
      </c>
      <c r="X14" s="421">
        <f t="shared" si="2"/>
        <v>0.55581905608849536</v>
      </c>
      <c r="Y14" s="421">
        <f t="shared" si="2"/>
        <v>0.81684952934475519</v>
      </c>
      <c r="Z14" s="422">
        <f t="shared" si="2"/>
        <v>2.4615384613667249E-4</v>
      </c>
      <c r="AA14" s="422">
        <f t="shared" si="2"/>
        <v>0.79305237758601943</v>
      </c>
      <c r="AB14" s="422">
        <f t="shared" si="2"/>
        <v>0.3527732844941277</v>
      </c>
      <c r="AC14" s="422">
        <f t="shared" si="2"/>
        <v>0.75545221361830417</v>
      </c>
      <c r="AD14" s="422">
        <f t="shared" si="2"/>
        <v>0.49298163140655332</v>
      </c>
      <c r="AE14" s="422">
        <f t="shared" si="2"/>
        <v>0.75293689363580496</v>
      </c>
      <c r="AF14" s="423">
        <f t="shared" si="2"/>
        <v>3.0684065931925186E-3</v>
      </c>
      <c r="AG14" s="423">
        <f t="shared" si="2"/>
        <v>0.82434051946971743</v>
      </c>
      <c r="AH14" s="423">
        <f t="shared" si="2"/>
        <v>0.44303307074099407</v>
      </c>
      <c r="AI14" s="423">
        <f t="shared" si="2"/>
        <v>0.80301719234529501</v>
      </c>
      <c r="AJ14" s="423">
        <f t="shared" si="2"/>
        <v>0.47051204783948963</v>
      </c>
      <c r="AK14" s="423">
        <f>AVERAGE(AK6:AK13)</f>
        <v>0.76837210837487413</v>
      </c>
      <c r="AL14" s="12"/>
    </row>
    <row r="15" spans="1:38">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row r="16" spans="1:38">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row>
    <row r="25" spans="10:17">
      <c r="L25" s="912" t="s">
        <v>2148</v>
      </c>
      <c r="M25" s="912"/>
      <c r="N25" s="912"/>
      <c r="O25" s="912"/>
      <c r="P25" s="912"/>
      <c r="Q25" s="912"/>
    </row>
    <row r="26" spans="10:17">
      <c r="L26" s="417" t="s">
        <v>2149</v>
      </c>
      <c r="M26" s="417" t="s">
        <v>2150</v>
      </c>
      <c r="N26" s="417" t="s">
        <v>2151</v>
      </c>
      <c r="O26" s="417" t="s">
        <v>2152</v>
      </c>
      <c r="P26" s="417" t="s">
        <v>2153</v>
      </c>
      <c r="Q26" s="417" t="s">
        <v>2154</v>
      </c>
    </row>
    <row r="27" spans="10:17">
      <c r="K27">
        <v>2010</v>
      </c>
      <c r="L27" s="538">
        <f>AF6</f>
        <v>0</v>
      </c>
      <c r="M27" s="538">
        <f t="shared" ref="M27:Q27" si="3">AG6</f>
        <v>0.85057471264367812</v>
      </c>
      <c r="N27" s="538">
        <f t="shared" si="3"/>
        <v>0.5977011494252874</v>
      </c>
      <c r="O27" s="538">
        <f t="shared" si="3"/>
        <v>0.95402298850574707</v>
      </c>
      <c r="P27" s="538">
        <f t="shared" si="3"/>
        <v>0.37931034482758619</v>
      </c>
      <c r="Q27" s="538">
        <f t="shared" si="3"/>
        <v>0.67816091954022983</v>
      </c>
    </row>
    <row r="28" spans="10:17">
      <c r="K28">
        <v>2011</v>
      </c>
      <c r="L28" s="538">
        <f>Z6</f>
        <v>0</v>
      </c>
      <c r="M28" s="538">
        <f t="shared" ref="M28:Q28" si="4">AA6</f>
        <v>0.87356321839080464</v>
      </c>
      <c r="N28" s="538">
        <f t="shared" si="4"/>
        <v>0.60919540229885061</v>
      </c>
      <c r="O28" s="538">
        <f t="shared" si="4"/>
        <v>0.96551724137931039</v>
      </c>
      <c r="P28" s="538">
        <f t="shared" si="4"/>
        <v>0.37931034482758619</v>
      </c>
      <c r="Q28" s="538">
        <f t="shared" si="4"/>
        <v>0.67816091954022983</v>
      </c>
    </row>
    <row r="29" spans="10:17">
      <c r="K29">
        <v>2012</v>
      </c>
      <c r="L29" s="538">
        <f>T6</f>
        <v>0</v>
      </c>
      <c r="M29" s="538">
        <f t="shared" ref="M29:Q29" si="5">U6</f>
        <v>0.91954022988505746</v>
      </c>
      <c r="N29" s="538">
        <f t="shared" si="5"/>
        <v>0.60919540229885061</v>
      </c>
      <c r="O29" s="538">
        <f t="shared" si="5"/>
        <v>0.96551724137931039</v>
      </c>
      <c r="P29" s="538">
        <f t="shared" si="5"/>
        <v>0.37931034482758619</v>
      </c>
      <c r="Q29" s="538">
        <f t="shared" si="5"/>
        <v>0.67816091954022983</v>
      </c>
    </row>
    <row r="30" spans="10:17">
      <c r="K30">
        <v>2014</v>
      </c>
      <c r="L30" s="538">
        <f>N6</f>
        <v>0</v>
      </c>
      <c r="M30" s="538">
        <f>O6</f>
        <v>0.92207792207792205</v>
      </c>
      <c r="N30" s="538">
        <f t="shared" ref="N30:Q30" si="6">P6</f>
        <v>0.51948051948051943</v>
      </c>
      <c r="O30" s="538">
        <f t="shared" si="6"/>
        <v>0.92105263157894735</v>
      </c>
      <c r="P30" s="538">
        <f t="shared" si="6"/>
        <v>0.32467532467532467</v>
      </c>
      <c r="Q30" s="538">
        <f t="shared" si="6"/>
        <v>0.68831168831168832</v>
      </c>
    </row>
    <row r="31" spans="10:17">
      <c r="K31">
        <v>2018</v>
      </c>
      <c r="L31" s="539">
        <f>'I. White Paper'!L101</f>
        <v>0</v>
      </c>
      <c r="M31" s="539">
        <f>'I. White Paper'!M101</f>
        <v>0.89610389610389607</v>
      </c>
      <c r="N31" s="539">
        <f>'I. White Paper'!N101</f>
        <v>0.2857142857142857</v>
      </c>
      <c r="O31" s="539">
        <f>'I. White Paper'!O101</f>
        <v>0.8571428571428571</v>
      </c>
      <c r="P31" s="539">
        <f>'I. White Paper'!P101</f>
        <v>0.2857142857142857</v>
      </c>
      <c r="Q31" s="539">
        <f>'I. White Paper'!Q101</f>
        <v>0.40259740259740262</v>
      </c>
    </row>
    <row r="32" spans="10:17">
      <c r="J32" s="539">
        <f>'Historical Data'!$L$32</f>
        <v>0</v>
      </c>
      <c r="K32">
        <v>2020</v>
      </c>
      <c r="L32" s="539">
        <f>'I. White Paper'!L102</f>
        <v>0</v>
      </c>
      <c r="M32" s="539">
        <f>'I. White Paper'!M102</f>
        <v>0.93506493506493504</v>
      </c>
      <c r="N32" s="539">
        <f>'I. White Paper'!N102</f>
        <v>0.36363636363636365</v>
      </c>
      <c r="O32" s="539">
        <f>'I. White Paper'!O102</f>
        <v>0.8571428571428571</v>
      </c>
      <c r="P32" s="539">
        <f>'I. White Paper'!P102</f>
        <v>0.2857142857142857</v>
      </c>
      <c r="Q32" s="539">
        <f>'I. White Paper'!Q102</f>
        <v>0.40259740259740262</v>
      </c>
    </row>
    <row r="33" spans="10:20">
      <c r="J33" s="539">
        <f>'Historical Data'!$L$48</f>
        <v>0</v>
      </c>
    </row>
    <row r="34" spans="10:20">
      <c r="J34" s="539">
        <f>'Historical Data'!$L$60</f>
        <v>0</v>
      </c>
    </row>
    <row r="35" spans="10:20">
      <c r="J35" s="539">
        <f>'Historical Data'!$L$71</f>
        <v>0</v>
      </c>
      <c r="K35" s="539"/>
    </row>
    <row r="36" spans="10:20">
      <c r="J36" s="539">
        <f>'Historical Data'!$L$80</f>
        <v>0</v>
      </c>
      <c r="K36" s="539">
        <f>L48</f>
        <v>0</v>
      </c>
    </row>
    <row r="37" spans="10:20">
      <c r="J37" s="539">
        <f>'Historical Data'!$L$90</f>
        <v>0.12119658119658125</v>
      </c>
    </row>
    <row r="38" spans="10:20">
      <c r="J38" s="539">
        <f>'Historical Data'!$L$100</f>
        <v>0</v>
      </c>
    </row>
    <row r="39" spans="10:20">
      <c r="J39" s="538">
        <f>'Historical Data'!$L$111</f>
        <v>0</v>
      </c>
    </row>
    <row r="41" spans="10:20">
      <c r="L41" s="912" t="s">
        <v>2155</v>
      </c>
      <c r="M41" s="912"/>
      <c r="N41" s="912"/>
      <c r="O41" s="912"/>
      <c r="P41" s="912"/>
      <c r="Q41" s="912"/>
    </row>
    <row r="42" spans="10:20">
      <c r="L42" s="417" t="s">
        <v>2149</v>
      </c>
      <c r="M42" s="417" t="s">
        <v>2150</v>
      </c>
      <c r="N42" s="417" t="s">
        <v>2151</v>
      </c>
      <c r="O42" s="417" t="s">
        <v>2152</v>
      </c>
      <c r="P42" s="417" t="s">
        <v>2153</v>
      </c>
      <c r="Q42" s="417" t="s">
        <v>2154</v>
      </c>
    </row>
    <row r="43" spans="10:20">
      <c r="K43">
        <v>2010</v>
      </c>
      <c r="L43" s="538">
        <f>AF7</f>
        <v>0</v>
      </c>
      <c r="M43" s="538">
        <f t="shared" ref="M43:Q43" si="7">AG7</f>
        <v>0.87234042553191493</v>
      </c>
      <c r="N43" s="538">
        <f t="shared" si="7"/>
        <v>0.7021276595744681</v>
      </c>
      <c r="O43" s="538">
        <f t="shared" si="7"/>
        <v>0.95744680851063835</v>
      </c>
      <c r="P43" s="538">
        <f t="shared" si="7"/>
        <v>0.53191489361702127</v>
      </c>
      <c r="Q43" s="538">
        <f t="shared" si="7"/>
        <v>0.93617021276595747</v>
      </c>
    </row>
    <row r="44" spans="10:20">
      <c r="K44">
        <v>2011</v>
      </c>
      <c r="L44" s="538">
        <f>Z7</f>
        <v>0</v>
      </c>
      <c r="M44" s="538">
        <f t="shared" ref="M44:Q44" si="8">AA7</f>
        <v>0.93617021276595747</v>
      </c>
      <c r="N44" s="538">
        <f t="shared" si="8"/>
        <v>0.42553191489361702</v>
      </c>
      <c r="O44" s="538">
        <f t="shared" si="8"/>
        <v>0.78723404255319152</v>
      </c>
      <c r="P44" s="538">
        <f t="shared" si="8"/>
        <v>0.5957446808510638</v>
      </c>
      <c r="Q44" s="538">
        <f t="shared" si="8"/>
        <v>0.85106382978723405</v>
      </c>
    </row>
    <row r="45" spans="10:20">
      <c r="K45">
        <v>2012</v>
      </c>
      <c r="L45" s="538">
        <f>T7</f>
        <v>0</v>
      </c>
      <c r="M45" s="538">
        <f t="shared" ref="M45:Q45" si="9">U7</f>
        <v>0.74358974358974361</v>
      </c>
      <c r="N45" s="538">
        <f t="shared" si="9"/>
        <v>0.73076923076923073</v>
      </c>
      <c r="O45" s="538">
        <f t="shared" si="9"/>
        <v>0.71794871794871795</v>
      </c>
      <c r="P45" s="538">
        <f t="shared" si="9"/>
        <v>0.78205128205128205</v>
      </c>
      <c r="Q45" s="538">
        <f t="shared" si="9"/>
        <v>0.97435897435897434</v>
      </c>
    </row>
    <row r="46" spans="10:20">
      <c r="K46">
        <v>2014</v>
      </c>
      <c r="L46" s="538">
        <f>N7</f>
        <v>0</v>
      </c>
      <c r="M46" s="538">
        <f t="shared" ref="M46:Q46" si="10">O7</f>
        <v>0.65384615384615385</v>
      </c>
      <c r="N46" s="538">
        <f t="shared" si="10"/>
        <v>0.67948717948717952</v>
      </c>
      <c r="O46" s="538">
        <f t="shared" si="10"/>
        <v>0.67948717948717952</v>
      </c>
      <c r="P46" s="538">
        <f t="shared" si="10"/>
        <v>0.76923076923076927</v>
      </c>
      <c r="Q46" s="538">
        <f t="shared" si="10"/>
        <v>0.98717948717948723</v>
      </c>
    </row>
    <row r="47" spans="10:20">
      <c r="K47">
        <v>2018</v>
      </c>
      <c r="L47" s="539">
        <f>'II. Website'!N90</f>
        <v>0</v>
      </c>
      <c r="M47" s="539">
        <f>'II. Website'!O90</f>
        <v>0.87179487179487181</v>
      </c>
      <c r="N47" s="539">
        <f>'II. Website'!P90</f>
        <v>0.66666666666666663</v>
      </c>
      <c r="O47" s="539">
        <f>'II. Website'!Q90</f>
        <v>0.84615384615384615</v>
      </c>
      <c r="P47" s="539">
        <f>'II. Website'!R90</f>
        <v>0.79487179487179482</v>
      </c>
      <c r="Q47" s="539">
        <f>'II. Website'!S90</f>
        <v>0.92307692307692313</v>
      </c>
      <c r="R47" s="538">
        <f>AVERAGE(L47:Q47)</f>
        <v>0.68376068376068366</v>
      </c>
    </row>
    <row r="48" spans="10:20">
      <c r="K48">
        <v>2020</v>
      </c>
      <c r="L48" s="539">
        <f>'II. Website'!N91</f>
        <v>0</v>
      </c>
      <c r="M48" s="539">
        <f>'II. Website'!O91</f>
        <v>0.9358974358974359</v>
      </c>
      <c r="N48" s="539">
        <f>'II. Website'!P91</f>
        <v>0.67948717948717952</v>
      </c>
      <c r="O48" s="539">
        <f>'II. Website'!Q91</f>
        <v>0.87179487179487181</v>
      </c>
      <c r="P48" s="539">
        <f>'II. Website'!R91</f>
        <v>0.80769230769230771</v>
      </c>
      <c r="Q48" s="539">
        <f>'II. Website'!S91</f>
        <v>0.96153846153846156</v>
      </c>
      <c r="R48" s="538">
        <f>AVERAGE(L48:Q48)</f>
        <v>0.70940170940170943</v>
      </c>
      <c r="T48">
        <f>(R48-R47)/R47</f>
        <v>3.75000000000002E-2</v>
      </c>
    </row>
    <row r="53" spans="11:20">
      <c r="L53" s="912" t="s">
        <v>2158</v>
      </c>
      <c r="M53" s="912"/>
      <c r="N53" s="912"/>
      <c r="O53" s="912"/>
      <c r="P53" s="912"/>
      <c r="Q53" s="912"/>
    </row>
    <row r="54" spans="11:20">
      <c r="L54" s="417" t="s">
        <v>2149</v>
      </c>
      <c r="M54" s="417" t="s">
        <v>2150</v>
      </c>
      <c r="N54" s="417" t="s">
        <v>2151</v>
      </c>
      <c r="O54" s="417" t="s">
        <v>2152</v>
      </c>
      <c r="P54" s="417" t="s">
        <v>2153</v>
      </c>
      <c r="Q54" s="417" t="s">
        <v>2154</v>
      </c>
    </row>
    <row r="55" spans="11:20">
      <c r="K55">
        <v>2010</v>
      </c>
      <c r="L55" s="538">
        <f>AF8</f>
        <v>0</v>
      </c>
      <c r="M55" s="538">
        <f t="shared" ref="M55:Q55" si="11">AG8</f>
        <v>0.75714285714285712</v>
      </c>
      <c r="N55" s="538">
        <f t="shared" si="11"/>
        <v>0.25714285714285712</v>
      </c>
      <c r="O55" s="538">
        <f t="shared" si="11"/>
        <v>0.55714285714285716</v>
      </c>
      <c r="P55" s="538">
        <f t="shared" si="11"/>
        <v>0.35714285714285715</v>
      </c>
      <c r="Q55" s="538">
        <f t="shared" si="11"/>
        <v>0.55714285714285716</v>
      </c>
    </row>
    <row r="56" spans="11:20">
      <c r="K56">
        <v>2011</v>
      </c>
      <c r="L56" s="538">
        <f>Z8</f>
        <v>0</v>
      </c>
      <c r="M56" s="538">
        <f t="shared" ref="M56:Q56" si="12">AA8</f>
        <v>0.7857142857142857</v>
      </c>
      <c r="N56" s="538">
        <f t="shared" si="12"/>
        <v>0.27142857142857141</v>
      </c>
      <c r="O56" s="538">
        <f t="shared" si="12"/>
        <v>0.55714285714285716</v>
      </c>
      <c r="P56" s="538">
        <f t="shared" si="12"/>
        <v>0.41428571428571431</v>
      </c>
      <c r="Q56" s="538">
        <f t="shared" si="12"/>
        <v>0.67345714285714275</v>
      </c>
    </row>
    <row r="57" spans="11:20">
      <c r="K57">
        <v>2012</v>
      </c>
      <c r="L57" s="538">
        <f>T8</f>
        <v>0</v>
      </c>
      <c r="M57" s="538">
        <f t="shared" ref="M57:Q57" si="13">U8</f>
        <v>0.9285714285714286</v>
      </c>
      <c r="N57" s="538">
        <f t="shared" si="13"/>
        <v>0</v>
      </c>
      <c r="O57" s="538">
        <f t="shared" si="13"/>
        <v>0.55714285714285716</v>
      </c>
      <c r="P57" s="538">
        <f t="shared" si="13"/>
        <v>0.48571428571428571</v>
      </c>
      <c r="Q57" s="538">
        <f t="shared" si="13"/>
        <v>0.67345714285714275</v>
      </c>
    </row>
    <row r="58" spans="11:20">
      <c r="K58">
        <v>2014</v>
      </c>
      <c r="L58" s="538">
        <f>N8</f>
        <v>0</v>
      </c>
      <c r="M58" s="538">
        <f t="shared" ref="M58:Q58" si="14">O8</f>
        <v>0.88571428571428568</v>
      </c>
      <c r="N58" s="538">
        <f t="shared" si="14"/>
        <v>0.44285714285714284</v>
      </c>
      <c r="O58" s="538">
        <f t="shared" si="14"/>
        <v>0.48571428571428571</v>
      </c>
      <c r="P58" s="538">
        <f t="shared" si="14"/>
        <v>0.45714285714285713</v>
      </c>
      <c r="Q58" s="538">
        <f t="shared" si="14"/>
        <v>0.5714285714285714</v>
      </c>
    </row>
    <row r="59" spans="11:20">
      <c r="K59">
        <v>2018</v>
      </c>
      <c r="L59" s="539">
        <f xml:space="preserve"> 'III. U.N.'!Q20</f>
        <v>0</v>
      </c>
      <c r="M59" s="539">
        <f xml:space="preserve"> 'III. U.N.'!R20</f>
        <v>0.8</v>
      </c>
      <c r="N59" s="539">
        <f xml:space="preserve"> 'III. U.N.'!S20</f>
        <v>2.8571428571428571E-2</v>
      </c>
      <c r="O59" s="539">
        <f xml:space="preserve"> 'III. U.N.'!T20</f>
        <v>1.4285714285714285E-2</v>
      </c>
      <c r="P59" s="539">
        <f xml:space="preserve"> 'III. U.N.'!U20</f>
        <v>0.35714285714285715</v>
      </c>
      <c r="Q59" s="539">
        <f xml:space="preserve"> 'III. U.N.'!V20</f>
        <v>0.8</v>
      </c>
      <c r="R59" s="538">
        <f>AVERAGE(L59:Q59)</f>
        <v>0.33333333333333331</v>
      </c>
    </row>
    <row r="60" spans="11:20">
      <c r="K60">
        <v>2020</v>
      </c>
      <c r="L60" s="539">
        <f xml:space="preserve"> 'III. U.N.'!Q21</f>
        <v>0</v>
      </c>
      <c r="M60" s="539">
        <f xml:space="preserve"> 'III. U.N.'!R21</f>
        <v>0.7142857142857143</v>
      </c>
      <c r="N60" s="539">
        <f xml:space="preserve"> 'III. U.N.'!S21</f>
        <v>0.2857142857142857</v>
      </c>
      <c r="O60" s="539">
        <f xml:space="preserve"> 'III. U.N.'!T21</f>
        <v>0.5714285714285714</v>
      </c>
      <c r="P60" s="539">
        <f xml:space="preserve"> 'III. U.N.'!U21</f>
        <v>0.5714285714285714</v>
      </c>
      <c r="Q60" s="539">
        <f xml:space="preserve"> 'III. U.N.'!V21</f>
        <v>0.7142857142857143</v>
      </c>
      <c r="R60" s="538">
        <f>AVERAGE(L60:Q60)</f>
        <v>0.47619047619047622</v>
      </c>
      <c r="T60">
        <f>(R60-R59)/R59</f>
        <v>0.42857142857142871</v>
      </c>
    </row>
    <row r="64" spans="11:20">
      <c r="L64" s="912" t="s">
        <v>14</v>
      </c>
      <c r="M64" s="912"/>
      <c r="N64" s="912"/>
      <c r="O64" s="912"/>
      <c r="P64" s="912"/>
      <c r="Q64" s="912"/>
    </row>
    <row r="65" spans="11:17">
      <c r="L65" s="417" t="s">
        <v>2149</v>
      </c>
      <c r="M65" s="417" t="s">
        <v>2150</v>
      </c>
      <c r="N65" s="417" t="s">
        <v>2151</v>
      </c>
      <c r="O65" s="417" t="s">
        <v>2152</v>
      </c>
      <c r="P65" s="417" t="s">
        <v>2153</v>
      </c>
      <c r="Q65" s="417" t="s">
        <v>2154</v>
      </c>
    </row>
    <row r="66" spans="11:17">
      <c r="K66">
        <v>2010</v>
      </c>
      <c r="L66" s="538">
        <f>AF9</f>
        <v>0</v>
      </c>
      <c r="M66" s="538">
        <f t="shared" ref="M66:Q66" si="15">AG9</f>
        <v>0.88680000000000003</v>
      </c>
      <c r="N66" s="538">
        <f t="shared" si="15"/>
        <v>0.32019999999999998</v>
      </c>
      <c r="O66" s="538">
        <f t="shared" si="15"/>
        <v>0.66020000000000001</v>
      </c>
      <c r="P66" s="538">
        <f t="shared" si="15"/>
        <v>0.61339999999999995</v>
      </c>
      <c r="Q66" s="538">
        <f t="shared" si="15"/>
        <v>0.8004</v>
      </c>
    </row>
    <row r="67" spans="11:17">
      <c r="K67">
        <v>2011</v>
      </c>
      <c r="L67" s="538">
        <f>Z9</f>
        <v>0</v>
      </c>
      <c r="M67" s="538">
        <f t="shared" ref="M67:Q67" si="16">AA9</f>
        <v>0.88680000000000003</v>
      </c>
      <c r="N67" s="538">
        <f t="shared" si="16"/>
        <v>0.27339999999999998</v>
      </c>
      <c r="O67" s="538">
        <f t="shared" si="16"/>
        <v>0.68659999999999999</v>
      </c>
      <c r="P67" s="538">
        <f t="shared" si="16"/>
        <v>0.68679999999999997</v>
      </c>
      <c r="Q67" s="538">
        <f t="shared" si="16"/>
        <v>0.8004</v>
      </c>
    </row>
    <row r="68" spans="11:17">
      <c r="K68">
        <v>2012</v>
      </c>
      <c r="L68" s="538">
        <f>T9</f>
        <v>0</v>
      </c>
      <c r="M68" s="538">
        <f t="shared" ref="M68:Q68" si="17">U9</f>
        <v>0.88680000000000003</v>
      </c>
      <c r="N68" s="538">
        <f t="shared" si="17"/>
        <v>0.27339999999999998</v>
      </c>
      <c r="O68" s="538">
        <f t="shared" si="17"/>
        <v>0.68659999999999999</v>
      </c>
      <c r="P68" s="538">
        <f t="shared" si="17"/>
        <v>0.68679999999999997</v>
      </c>
      <c r="Q68" s="538">
        <f t="shared" si="17"/>
        <v>0.8004</v>
      </c>
    </row>
    <row r="69" spans="11:17">
      <c r="K69">
        <v>2014</v>
      </c>
      <c r="L69" s="538">
        <f>N9</f>
        <v>0</v>
      </c>
      <c r="M69" s="538">
        <f t="shared" ref="M69:Q69" si="18">O9</f>
        <v>0.86143999999999998</v>
      </c>
      <c r="N69" s="538">
        <f t="shared" si="18"/>
        <v>0.21743999999999999</v>
      </c>
      <c r="O69" s="538">
        <f t="shared" si="18"/>
        <v>0.72672000000000003</v>
      </c>
      <c r="P69" s="538">
        <f t="shared" si="18"/>
        <v>0.66656000000000004</v>
      </c>
      <c r="Q69" s="538">
        <f t="shared" si="18"/>
        <v>0.77071999999999996</v>
      </c>
    </row>
    <row r="70" spans="11:17">
      <c r="K70">
        <v>2018</v>
      </c>
      <c r="L70" s="539">
        <f xml:space="preserve"> 'IV. Budget'!M72</f>
        <v>0</v>
      </c>
      <c r="M70" s="539">
        <f xml:space="preserve"> 'IV. Budget'!N72</f>
        <v>0.80928</v>
      </c>
      <c r="N70" s="539">
        <f xml:space="preserve"> 'IV. Budget'!O72</f>
        <v>0.21728</v>
      </c>
      <c r="O70" s="539">
        <f xml:space="preserve"> 'IV. Budget'!P72</f>
        <v>0.69455999999999996</v>
      </c>
      <c r="P70" s="539">
        <f xml:space="preserve"> 'IV. Budget'!Q72</f>
        <v>0.69195071211393822</v>
      </c>
      <c r="Q70" s="539">
        <f xml:space="preserve"> 'IV. Budget'!R72</f>
        <v>0.73616000000000004</v>
      </c>
    </row>
    <row r="71" spans="11:17">
      <c r="K71">
        <v>2020</v>
      </c>
      <c r="L71" s="539">
        <f xml:space="preserve"> 'IV. Budget'!M73</f>
        <v>0</v>
      </c>
      <c r="M71" s="539">
        <f xml:space="preserve"> 'IV. Budget'!N73</f>
        <v>0.80944000000000005</v>
      </c>
      <c r="N71" s="539">
        <f xml:space="preserve"> 'IV. Budget'!O73</f>
        <v>0.27583999999999997</v>
      </c>
      <c r="O71" s="539">
        <f xml:space="preserve"> 'IV. Budget'!P73</f>
        <v>0.7</v>
      </c>
      <c r="P71" s="539">
        <f xml:space="preserve"> 'IV. Budget'!Q73</f>
        <v>0.70299247879660742</v>
      </c>
      <c r="Q71" s="539">
        <f xml:space="preserve"> 'IV. Budget'!R73</f>
        <v>0.73087999999999997</v>
      </c>
    </row>
    <row r="73" spans="11:17">
      <c r="L73" s="912" t="s">
        <v>17</v>
      </c>
      <c r="M73" s="912"/>
      <c r="N73" s="912"/>
      <c r="O73" s="912"/>
      <c r="P73" s="912"/>
      <c r="Q73" s="912"/>
    </row>
    <row r="74" spans="11:17">
      <c r="L74" s="417" t="s">
        <v>2149</v>
      </c>
      <c r="M74" s="417" t="s">
        <v>2150</v>
      </c>
      <c r="N74" s="417" t="s">
        <v>2151</v>
      </c>
      <c r="O74" s="417" t="s">
        <v>2152</v>
      </c>
      <c r="P74" s="417" t="s">
        <v>2153</v>
      </c>
      <c r="Q74" s="417" t="s">
        <v>2154</v>
      </c>
    </row>
    <row r="75" spans="11:17">
      <c r="K75">
        <v>2010</v>
      </c>
      <c r="L75" s="538">
        <f>AF10</f>
        <v>0</v>
      </c>
      <c r="M75" s="538">
        <f t="shared" ref="M75:Q75" si="19">AG10</f>
        <v>0.47166666666666668</v>
      </c>
      <c r="N75" s="538">
        <f t="shared" si="19"/>
        <v>0.16666666666666666</v>
      </c>
      <c r="O75" s="538">
        <f t="shared" si="19"/>
        <v>0.77749999999999997</v>
      </c>
      <c r="P75" s="538">
        <f t="shared" si="19"/>
        <v>0.61166666666666669</v>
      </c>
      <c r="Q75" s="538">
        <f t="shared" si="19"/>
        <v>0.94499999999999995</v>
      </c>
    </row>
    <row r="76" spans="11:17">
      <c r="K76">
        <v>2011</v>
      </c>
      <c r="L76" s="538">
        <f>Z10</f>
        <v>0</v>
      </c>
      <c r="M76" s="538">
        <f t="shared" ref="M76:Q76" si="20">AA10</f>
        <v>0.47166666666666668</v>
      </c>
      <c r="N76" s="538">
        <f t="shared" si="20"/>
        <v>0.16666666666666666</v>
      </c>
      <c r="O76" s="538">
        <f t="shared" si="20"/>
        <v>0.80583333333333329</v>
      </c>
      <c r="P76" s="538">
        <f t="shared" si="20"/>
        <v>0.61166666666666669</v>
      </c>
      <c r="Q76" s="538">
        <f t="shared" si="20"/>
        <v>0.94499999999999995</v>
      </c>
    </row>
    <row r="77" spans="11:17">
      <c r="K77">
        <v>2012</v>
      </c>
      <c r="L77" s="538">
        <f>T10</f>
        <v>0</v>
      </c>
      <c r="M77" s="538">
        <f t="shared" ref="M77:Q77" si="21">U10</f>
        <v>0.29789473684210527</v>
      </c>
      <c r="N77" s="538">
        <f>V10</f>
        <v>0.26315789473684209</v>
      </c>
      <c r="O77" s="538">
        <f t="shared" si="21"/>
        <v>0.80583333333333329</v>
      </c>
      <c r="P77" s="538">
        <f t="shared" si="21"/>
        <v>0.75473684210526315</v>
      </c>
      <c r="Q77" s="538">
        <f t="shared" si="21"/>
        <v>0.93</v>
      </c>
    </row>
    <row r="78" spans="11:17">
      <c r="K78">
        <v>2014</v>
      </c>
      <c r="L78" s="538">
        <f>N10</f>
        <v>0</v>
      </c>
      <c r="M78" s="538">
        <f t="shared" ref="M78:Q78" si="22">O10</f>
        <v>0.51833333333333331</v>
      </c>
      <c r="N78" s="538">
        <f t="shared" si="22"/>
        <v>0.25944444444444442</v>
      </c>
      <c r="O78" s="538">
        <f t="shared" si="22"/>
        <v>0.7961111111111111</v>
      </c>
      <c r="P78" s="538">
        <f t="shared" si="22"/>
        <v>0.57388888888888889</v>
      </c>
      <c r="Q78" s="538">
        <f t="shared" si="22"/>
        <v>0.92611111111111111</v>
      </c>
    </row>
    <row r="79" spans="11:17">
      <c r="K79">
        <v>2018</v>
      </c>
      <c r="L79" s="539">
        <f>'V. Legislative Oversight'!W32</f>
        <v>0</v>
      </c>
      <c r="M79" s="539">
        <f>'V. Legislative Oversight'!X32</f>
        <v>0.46277777777777779</v>
      </c>
      <c r="N79" s="539">
        <f>'V. Legislative Oversight'!Y32</f>
        <v>0.25888888888888889</v>
      </c>
      <c r="O79" s="539">
        <f>'V. Legislative Oversight'!Z32</f>
        <v>0.77777777777777779</v>
      </c>
      <c r="P79" s="539">
        <f>'V. Legislative Oversight'!AA32</f>
        <v>0.64777777777777779</v>
      </c>
      <c r="Q79" s="539">
        <f>'V. Legislative Oversight'!AB32</f>
        <v>0.90777777777777779</v>
      </c>
    </row>
    <row r="80" spans="11:17">
      <c r="K80">
        <v>2020</v>
      </c>
      <c r="L80" s="539">
        <f>'V. Legislative Oversight'!W33</f>
        <v>0</v>
      </c>
      <c r="M80" s="539">
        <f>'V. Legislative Oversight'!X33</f>
        <v>0.46277777777777779</v>
      </c>
      <c r="N80" s="539">
        <f>'V. Legislative Oversight'!Y33</f>
        <v>0.20333333333333334</v>
      </c>
      <c r="O80" s="539">
        <f>'V. Legislative Oversight'!Z33</f>
        <v>0.77777777777777779</v>
      </c>
      <c r="P80" s="539">
        <f>'V. Legislative Oversight'!AA33</f>
        <v>0.53666666666666663</v>
      </c>
      <c r="Q80" s="539">
        <f>'V. Legislative Oversight'!AB33</f>
        <v>0.90777777777777779</v>
      </c>
    </row>
    <row r="83" spans="11:20">
      <c r="L83" s="912" t="s">
        <v>1748</v>
      </c>
      <c r="M83" s="912"/>
      <c r="N83" s="912"/>
      <c r="O83" s="912"/>
      <c r="P83" s="912"/>
      <c r="Q83" s="912"/>
    </row>
    <row r="84" spans="11:20">
      <c r="L84" s="417" t="s">
        <v>2149</v>
      </c>
      <c r="M84" s="417" t="s">
        <v>2150</v>
      </c>
      <c r="N84" s="417" t="s">
        <v>2151</v>
      </c>
      <c r="O84" s="417" t="s">
        <v>2152</v>
      </c>
      <c r="P84" s="417" t="s">
        <v>2153</v>
      </c>
      <c r="Q84" s="417" t="s">
        <v>2154</v>
      </c>
    </row>
    <row r="85" spans="11:20">
      <c r="K85">
        <v>2010</v>
      </c>
      <c r="L85" s="538">
        <f>AF11</f>
        <v>2.147884615234763E-2</v>
      </c>
      <c r="M85" s="538">
        <f t="shared" ref="M85:Q85" si="23">AG11</f>
        <v>0.95749999994393065</v>
      </c>
      <c r="N85" s="538">
        <f t="shared" si="23"/>
        <v>0.2796153845999016</v>
      </c>
      <c r="O85" s="538">
        <f t="shared" si="23"/>
        <v>0.79173076918089913</v>
      </c>
      <c r="P85" s="538">
        <f t="shared" si="23"/>
        <v>0.43903846151118514</v>
      </c>
      <c r="Q85" s="538">
        <f t="shared" si="23"/>
        <v>0.96173076917507561</v>
      </c>
    </row>
    <row r="86" spans="11:20">
      <c r="K86">
        <v>2011</v>
      </c>
      <c r="L86" s="538">
        <f>Z11</f>
        <v>1.9692307690933799E-3</v>
      </c>
      <c r="M86" s="538">
        <f t="shared" ref="M86:Q86" si="24">AA11</f>
        <v>0.96115384609752219</v>
      </c>
      <c r="N86" s="538">
        <f t="shared" si="24"/>
        <v>0.21780769229652147</v>
      </c>
      <c r="O86" s="538">
        <f t="shared" si="24"/>
        <v>0.79884615379578705</v>
      </c>
      <c r="P86" s="538">
        <f t="shared" si="24"/>
        <v>0.6396153845741146</v>
      </c>
      <c r="Q86" s="538">
        <f t="shared" si="24"/>
        <v>0.9371153845614083</v>
      </c>
    </row>
    <row r="87" spans="11:20">
      <c r="K87">
        <v>2012</v>
      </c>
      <c r="L87" s="538">
        <f>T11</f>
        <v>5.8471698113207538E-3</v>
      </c>
      <c r="M87" s="538">
        <f t="shared" ref="M87:Q87" si="25">U11</f>
        <v>0.98113207547169812</v>
      </c>
      <c r="N87" s="538">
        <f>V11</f>
        <v>0.11055094339622636</v>
      </c>
      <c r="O87" s="538">
        <f t="shared" si="25"/>
        <v>0.83150943396226362</v>
      </c>
      <c r="P87" s="538">
        <f t="shared" si="25"/>
        <v>0.49150943396226449</v>
      </c>
      <c r="Q87" s="538">
        <f t="shared" si="25"/>
        <v>0.90867924528301902</v>
      </c>
    </row>
    <row r="88" spans="11:20">
      <c r="K88">
        <v>2014</v>
      </c>
      <c r="L88" s="538">
        <f>N11</f>
        <v>4.9288118721102558E-2</v>
      </c>
      <c r="M88" s="538">
        <f t="shared" ref="M88:Q88" si="26">O11</f>
        <v>0.71017066813365215</v>
      </c>
      <c r="N88" s="538">
        <f t="shared" si="26"/>
        <v>0.17907972808361805</v>
      </c>
      <c r="O88" s="538">
        <f t="shared" si="26"/>
        <v>0.63578791570068316</v>
      </c>
      <c r="P88" s="538">
        <f t="shared" si="26"/>
        <v>0.47433559930318181</v>
      </c>
      <c r="Q88" s="538">
        <f t="shared" si="26"/>
        <v>0.74514126291799299</v>
      </c>
    </row>
    <row r="89" spans="11:20">
      <c r="K89">
        <v>2018</v>
      </c>
      <c r="L89" s="539">
        <f>'VI. Media 2019-2020'!K37</f>
        <v>9.6495726495726547E-2</v>
      </c>
      <c r="M89" s="539">
        <f>'VI. Media 2019-2020'!L37</f>
        <v>0.75094017094017096</v>
      </c>
      <c r="N89" s="539">
        <f>'VI. Media 2019-2020'!M37</f>
        <v>0.30521367521367515</v>
      </c>
      <c r="O89" s="539">
        <f>'VI. Media 2019-2020'!N37</f>
        <v>0.79478632478632472</v>
      </c>
      <c r="P89" s="539">
        <f>'VI. Media 2019-2020'!O37</f>
        <v>0.54307692307692312</v>
      </c>
      <c r="Q89" s="539">
        <f>'VI. Media 2019-2020'!P37</f>
        <v>0.84846153846153838</v>
      </c>
      <c r="R89" s="538">
        <f>AVERAGE(L89:Q89)</f>
        <v>0.55649572649572654</v>
      </c>
    </row>
    <row r="90" spans="11:20">
      <c r="K90">
        <v>2020</v>
      </c>
      <c r="L90" s="539">
        <f>'VI. Media 2019-2020'!K38</f>
        <v>0.12119658119658125</v>
      </c>
      <c r="M90" s="539">
        <f>'VI. Media 2019-2020'!L38</f>
        <v>0.74905982905982904</v>
      </c>
      <c r="N90" s="539">
        <f>'VI. Media 2019-2020'!M38</f>
        <v>0.30358974358974355</v>
      </c>
      <c r="O90" s="539">
        <f>'VI. Media 2019-2020'!N38</f>
        <v>0.79316239316239312</v>
      </c>
      <c r="P90" s="539">
        <f>'VI. Media 2019-2020'!O38</f>
        <v>0.55196581196581196</v>
      </c>
      <c r="Q90" s="539">
        <f>'VI. Media 2019-2020'!P38</f>
        <v>0.85598290598290605</v>
      </c>
      <c r="R90" s="538">
        <f>AVERAGE(L90:Q90)</f>
        <v>0.56249287749287746</v>
      </c>
      <c r="T90">
        <f>(R90-R89)/R89</f>
        <v>1.0776634413556413E-2</v>
      </c>
    </row>
    <row r="93" spans="11:20">
      <c r="L93" s="912" t="s">
        <v>2156</v>
      </c>
      <c r="M93" s="912"/>
      <c r="N93" s="912"/>
      <c r="O93" s="912"/>
      <c r="P93" s="912"/>
      <c r="Q93" s="912"/>
    </row>
    <row r="94" spans="11:20">
      <c r="L94" s="417" t="s">
        <v>2149</v>
      </c>
      <c r="M94" s="417" t="s">
        <v>2150</v>
      </c>
      <c r="N94" s="417" t="s">
        <v>2151</v>
      </c>
      <c r="O94" s="417" t="s">
        <v>2152</v>
      </c>
      <c r="P94" s="417" t="s">
        <v>2153</v>
      </c>
      <c r="Q94" s="417" t="s">
        <v>2154</v>
      </c>
    </row>
    <row r="95" spans="11:20">
      <c r="K95">
        <v>2010</v>
      </c>
      <c r="L95" s="538">
        <f>AF12</f>
        <v>0</v>
      </c>
      <c r="M95" s="538">
        <f t="shared" ref="M95:Q95" si="27">AG12</f>
        <v>0.97435897435897434</v>
      </c>
      <c r="N95" s="538">
        <f t="shared" si="27"/>
        <v>0.77777777777777779</v>
      </c>
      <c r="O95" s="538">
        <f t="shared" si="27"/>
        <v>0.92307692307692313</v>
      </c>
      <c r="P95" s="538">
        <f t="shared" si="27"/>
        <v>0.3611111111111111</v>
      </c>
      <c r="Q95" s="538">
        <f t="shared" si="27"/>
        <v>0.5</v>
      </c>
    </row>
    <row r="96" spans="11:20">
      <c r="K96">
        <v>2011</v>
      </c>
      <c r="L96" s="538">
        <f>Z12</f>
        <v>0</v>
      </c>
      <c r="M96" s="538">
        <f t="shared" ref="M96:Q96" si="28">AA12</f>
        <v>0.89743589743589747</v>
      </c>
      <c r="N96" s="538">
        <f t="shared" si="28"/>
        <v>0.66666666666666663</v>
      </c>
      <c r="O96" s="538">
        <f t="shared" si="28"/>
        <v>0.97435897435897434</v>
      </c>
      <c r="P96" s="538">
        <f t="shared" si="28"/>
        <v>0.3611111111111111</v>
      </c>
      <c r="Q96" s="538">
        <f t="shared" si="28"/>
        <v>0.5</v>
      </c>
    </row>
    <row r="97" spans="11:17">
      <c r="K97">
        <v>2012</v>
      </c>
      <c r="L97" s="538">
        <f>T12</f>
        <v>0</v>
      </c>
      <c r="M97" s="538">
        <f t="shared" ref="M97:Q97" si="29">U12</f>
        <v>0.97435897435897434</v>
      </c>
      <c r="N97" s="538">
        <f>V12</f>
        <v>0.75</v>
      </c>
      <c r="O97" s="538">
        <f t="shared" si="29"/>
        <v>0.97435897435897434</v>
      </c>
      <c r="P97" s="538">
        <f t="shared" si="29"/>
        <v>0.61111111111111116</v>
      </c>
      <c r="Q97" s="538">
        <f t="shared" si="29"/>
        <v>0.88888888888888884</v>
      </c>
    </row>
    <row r="98" spans="11:17">
      <c r="K98">
        <v>2014</v>
      </c>
      <c r="L98" s="538">
        <f>N12</f>
        <v>0</v>
      </c>
      <c r="M98" s="538">
        <f t="shared" ref="M98:Q98" si="30">O12</f>
        <v>0.97435897435897434</v>
      </c>
      <c r="N98" s="538">
        <f t="shared" si="30"/>
        <v>0.67261904761904767</v>
      </c>
      <c r="O98" s="538">
        <f t="shared" si="30"/>
        <v>0.89743589743589747</v>
      </c>
      <c r="P98" s="538">
        <f t="shared" si="30"/>
        <v>0.37301587301587308</v>
      </c>
      <c r="Q98" s="538">
        <f t="shared" si="30"/>
        <v>0.90575396825396814</v>
      </c>
    </row>
    <row r="99" spans="11:17">
      <c r="K99">
        <v>2018</v>
      </c>
      <c r="L99" s="539">
        <f>'VII. International'!P59</f>
        <v>0</v>
      </c>
      <c r="M99" s="539">
        <f>'VII. International'!Q59</f>
        <v>0.84615384615384615</v>
      </c>
      <c r="N99" s="539">
        <f>'VII. International'!R59</f>
        <v>0.61111111111111116</v>
      </c>
      <c r="O99" s="539">
        <f>'VII. International'!S59</f>
        <v>0.92307692307692313</v>
      </c>
      <c r="P99" s="539">
        <f>'VII. International'!T59</f>
        <v>0.55555555555555558</v>
      </c>
      <c r="Q99" s="539">
        <f>'VII. International'!U59</f>
        <v>0.23076923076923078</v>
      </c>
    </row>
    <row r="100" spans="11:17">
      <c r="K100">
        <v>2020</v>
      </c>
      <c r="L100" s="539">
        <f>'VII. International'!P60</f>
        <v>0</v>
      </c>
      <c r="M100" s="539">
        <f>'VII. International'!Q60</f>
        <v>0.84615384615384615</v>
      </c>
      <c r="N100" s="539">
        <f>'VII. International'!R60</f>
        <v>0.54285714285714282</v>
      </c>
      <c r="O100" s="539">
        <f>'VII. International'!S60</f>
        <v>0.92307692307692313</v>
      </c>
      <c r="P100" s="539">
        <f>'VII. International'!T60</f>
        <v>0.5714285714285714</v>
      </c>
      <c r="Q100" s="539">
        <f>'VII. International'!U60</f>
        <v>0.62857142857142856</v>
      </c>
    </row>
    <row r="104" spans="11:17">
      <c r="L104" s="912" t="s">
        <v>27</v>
      </c>
      <c r="M104" s="912"/>
      <c r="N104" s="912"/>
      <c r="O104" s="912"/>
      <c r="P104" s="912"/>
      <c r="Q104" s="912"/>
    </row>
    <row r="105" spans="11:17">
      <c r="L105" s="417" t="s">
        <v>2149</v>
      </c>
      <c r="M105" s="417" t="s">
        <v>2150</v>
      </c>
      <c r="N105" s="417" t="s">
        <v>2151</v>
      </c>
      <c r="O105" s="417" t="s">
        <v>2152</v>
      </c>
      <c r="P105" s="417" t="s">
        <v>2153</v>
      </c>
      <c r="Q105" s="417" t="s">
        <v>2154</v>
      </c>
    </row>
    <row r="106" spans="11:17">
      <c r="K106">
        <v>2010</v>
      </c>
      <c r="L106" s="538" t="str">
        <f>AF13</f>
        <v>N/A</v>
      </c>
      <c r="M106" s="538" t="str">
        <f t="shared" ref="M106:Q106" si="31">AG13</f>
        <v>N/A</v>
      </c>
      <c r="N106" s="538" t="str">
        <f t="shared" si="31"/>
        <v>N/A</v>
      </c>
      <c r="O106" s="538" t="str">
        <f t="shared" si="31"/>
        <v>N/A</v>
      </c>
      <c r="P106" s="538" t="str">
        <f t="shared" si="31"/>
        <v>N/A</v>
      </c>
      <c r="Q106" s="538" t="str">
        <f t="shared" si="31"/>
        <v>N/A</v>
      </c>
    </row>
    <row r="107" spans="11:17">
      <c r="K107">
        <v>2011</v>
      </c>
      <c r="L107" s="538">
        <f>Z13</f>
        <v>0</v>
      </c>
      <c r="M107" s="538">
        <f t="shared" ref="M107:Q107" si="32">AA13</f>
        <v>0.53191489361702127</v>
      </c>
      <c r="N107" s="538">
        <f>AB13</f>
        <v>0.19148936170212766</v>
      </c>
      <c r="O107" s="538">
        <f t="shared" si="32"/>
        <v>0.46808510638297873</v>
      </c>
      <c r="P107" s="538">
        <f t="shared" si="32"/>
        <v>0.25531914893617019</v>
      </c>
      <c r="Q107" s="538">
        <f t="shared" si="32"/>
        <v>0.63829787234042556</v>
      </c>
    </row>
    <row r="108" spans="11:17">
      <c r="K108">
        <v>2012</v>
      </c>
      <c r="L108" s="538">
        <f>T13</f>
        <v>0</v>
      </c>
      <c r="M108" s="538">
        <f t="shared" ref="M108:Q108" si="33">U13</f>
        <v>0.85106382978723405</v>
      </c>
      <c r="N108" s="538">
        <f t="shared" si="33"/>
        <v>0.40425531914893614</v>
      </c>
      <c r="O108" s="538">
        <f t="shared" si="33"/>
        <v>0.46808510638297873</v>
      </c>
      <c r="P108" s="538">
        <f t="shared" si="33"/>
        <v>0.25531914893617019</v>
      </c>
      <c r="Q108" s="538">
        <f t="shared" si="33"/>
        <v>0.68085106382978722</v>
      </c>
    </row>
    <row r="109" spans="11:17">
      <c r="K109">
        <v>2014</v>
      </c>
      <c r="L109" s="538">
        <f>N13</f>
        <v>0</v>
      </c>
      <c r="M109" s="538">
        <f t="shared" ref="M109:Q109" si="34">O13</f>
        <v>0.73809523809523814</v>
      </c>
      <c r="N109" s="538">
        <f t="shared" si="34"/>
        <v>0.29761904761904762</v>
      </c>
      <c r="O109" s="538">
        <f t="shared" si="34"/>
        <v>0.42857142857142855</v>
      </c>
      <c r="P109" s="538">
        <f t="shared" si="34"/>
        <v>0.22619047619047619</v>
      </c>
      <c r="Q109" s="538">
        <f t="shared" si="34"/>
        <v>0.6607142857142857</v>
      </c>
    </row>
    <row r="110" spans="11:17">
      <c r="K110">
        <v>2018</v>
      </c>
      <c r="L110" s="539">
        <f>'VIII. Cyberspace'!P64</f>
        <v>0</v>
      </c>
      <c r="M110" s="539">
        <f>'VIII. Cyberspace'!Q64</f>
        <v>0.76190476190476186</v>
      </c>
      <c r="N110" s="539">
        <f>'VIII. Cyberspace'!R64</f>
        <v>0.51190476190476186</v>
      </c>
      <c r="O110" s="539">
        <f>'VIII. Cyberspace'!S64</f>
        <v>0.5</v>
      </c>
      <c r="P110" s="539">
        <f>'VIII. Cyberspace'!T64</f>
        <v>0.33333333333333331</v>
      </c>
      <c r="Q110" s="539">
        <f>'VIII. Cyberspace'!U64</f>
        <v>0.90476190476190477</v>
      </c>
    </row>
    <row r="111" spans="11:17">
      <c r="K111">
        <v>2020</v>
      </c>
      <c r="L111" s="539">
        <f>'VIII. Cyberspace'!P65</f>
        <v>0</v>
      </c>
      <c r="M111" s="539">
        <f>'VIII. Cyberspace'!Q65</f>
        <v>0.83333333333333337</v>
      </c>
      <c r="N111" s="539">
        <f>'VIII. Cyberspace'!R65</f>
        <v>0.45238095238095238</v>
      </c>
      <c r="O111" s="539">
        <f>'VIII. Cyberspace'!S65</f>
        <v>0.5</v>
      </c>
      <c r="P111" s="539">
        <f>'VIII. Cyberspace'!T65</f>
        <v>0.33333333333333331</v>
      </c>
      <c r="Q111" s="539">
        <f>'VIII. Cyberspace'!U65</f>
        <v>0.90476190476190477</v>
      </c>
    </row>
    <row r="115" spans="11:20">
      <c r="L115" s="912" t="s">
        <v>2157</v>
      </c>
      <c r="M115" s="912"/>
      <c r="N115" s="912"/>
      <c r="O115" s="912"/>
      <c r="P115" s="912"/>
      <c r="Q115" s="912"/>
    </row>
    <row r="116" spans="11:20">
      <c r="L116" s="417" t="s">
        <v>2149</v>
      </c>
      <c r="M116" s="417" t="s">
        <v>2150</v>
      </c>
      <c r="N116" s="417" t="s">
        <v>2151</v>
      </c>
      <c r="O116" s="417" t="s">
        <v>2152</v>
      </c>
      <c r="P116" s="417" t="s">
        <v>2153</v>
      </c>
      <c r="Q116" s="417" t="s">
        <v>2154</v>
      </c>
    </row>
    <row r="117" spans="11:20">
      <c r="K117">
        <v>2010</v>
      </c>
      <c r="L117" s="538">
        <f>AF14</f>
        <v>3.0684065931925186E-3</v>
      </c>
      <c r="M117" s="538">
        <f t="shared" ref="M117:Q117" si="35">AG14</f>
        <v>0.82434051946971743</v>
      </c>
      <c r="N117" s="538">
        <f t="shared" si="35"/>
        <v>0.44303307074099407</v>
      </c>
      <c r="O117" s="538">
        <f t="shared" si="35"/>
        <v>0.80301719234529501</v>
      </c>
      <c r="P117" s="538">
        <f t="shared" si="35"/>
        <v>0.47051204783948963</v>
      </c>
      <c r="Q117" s="538">
        <f t="shared" si="35"/>
        <v>0.76837210837487413</v>
      </c>
    </row>
    <row r="118" spans="11:20">
      <c r="K118">
        <v>2011</v>
      </c>
      <c r="L118" s="538">
        <f>Z14</f>
        <v>2.4615384613667249E-4</v>
      </c>
      <c r="M118" s="538">
        <f t="shared" ref="M118:Q118" si="36">AA14</f>
        <v>0.79305237758601943</v>
      </c>
      <c r="N118" s="538">
        <f t="shared" si="36"/>
        <v>0.3527732844941277</v>
      </c>
      <c r="O118" s="538">
        <f t="shared" si="36"/>
        <v>0.75545221361830417</v>
      </c>
      <c r="P118" s="538">
        <f t="shared" si="36"/>
        <v>0.49298163140655332</v>
      </c>
      <c r="Q118" s="538">
        <f t="shared" si="36"/>
        <v>0.75293689363580496</v>
      </c>
    </row>
    <row r="119" spans="11:20">
      <c r="K119">
        <v>2012</v>
      </c>
      <c r="L119" s="538">
        <f>T14</f>
        <v>7.3089622641509422E-4</v>
      </c>
      <c r="M119" s="538">
        <f t="shared" ref="M119:Q119" si="37">U14</f>
        <v>0.82286887731328029</v>
      </c>
      <c r="N119" s="538">
        <f t="shared" si="37"/>
        <v>0.39266609879376074</v>
      </c>
      <c r="O119" s="538">
        <f t="shared" si="37"/>
        <v>0.75087445806355446</v>
      </c>
      <c r="P119" s="538">
        <f t="shared" si="37"/>
        <v>0.55581905608849536</v>
      </c>
      <c r="Q119" s="538">
        <f t="shared" si="37"/>
        <v>0.81684952934475519</v>
      </c>
    </row>
    <row r="120" spans="11:20">
      <c r="K120">
        <v>2014</v>
      </c>
      <c r="L120" s="538">
        <f>(L109+L98+L88+L78+L69+L58+L46+L30)/8</f>
        <v>6.1610148401378198E-3</v>
      </c>
      <c r="M120" s="538">
        <f t="shared" ref="M120:Q120" si="38">(M109+M98+M88+M78+M69+M58+M46+M30)/8</f>
        <v>0.78300457194494499</v>
      </c>
      <c r="N120" s="538">
        <f t="shared" si="38"/>
        <v>0.40850338869887504</v>
      </c>
      <c r="O120" s="538">
        <f>(O109+O98+O88+O78+O69+O58+O46+O30)/8</f>
        <v>0.69636005619994168</v>
      </c>
      <c r="P120" s="538">
        <f t="shared" si="38"/>
        <v>0.48312997355592135</v>
      </c>
      <c r="Q120" s="538">
        <f t="shared" si="38"/>
        <v>0.78192004686463812</v>
      </c>
    </row>
    <row r="121" spans="11:20">
      <c r="K121">
        <v>2018</v>
      </c>
      <c r="L121" s="538">
        <f>(L110+L99+L89+L79+L70+L59+L47+L31)/8</f>
        <v>1.2061965811965818E-2</v>
      </c>
      <c r="M121" s="538">
        <f t="shared" ref="M121:Q122" si="39">(M110+M99+M89+M79+M70+M59+M47+M31)/8</f>
        <v>0.77486941558441547</v>
      </c>
      <c r="N121" s="538">
        <f t="shared" si="39"/>
        <v>0.3606688522588522</v>
      </c>
      <c r="O121" s="538">
        <f t="shared" si="39"/>
        <v>0.67597293040293027</v>
      </c>
      <c r="P121" s="538">
        <f t="shared" si="39"/>
        <v>0.52617790494830818</v>
      </c>
      <c r="Q121" s="538">
        <f t="shared" si="39"/>
        <v>0.71920059718059715</v>
      </c>
      <c r="R121" s="538">
        <f>AVERAGE(L121:Q121)</f>
        <v>0.51149194436451151</v>
      </c>
    </row>
    <row r="122" spans="11:20">
      <c r="K122">
        <v>2020</v>
      </c>
      <c r="L122" s="538">
        <f>(L111+L100+L90+L80+L71+L60+L48+L32)/8</f>
        <v>1.5149572649572656E-2</v>
      </c>
      <c r="M122" s="538">
        <f t="shared" si="39"/>
        <v>0.785751608946609</v>
      </c>
      <c r="N122" s="538">
        <f t="shared" si="39"/>
        <v>0.38835487512487515</v>
      </c>
      <c r="O122" s="538">
        <f t="shared" si="39"/>
        <v>0.74929792429792419</v>
      </c>
      <c r="P122" s="538">
        <f t="shared" si="39"/>
        <v>0.54515275337826941</v>
      </c>
      <c r="Q122" s="538">
        <f t="shared" si="39"/>
        <v>0.7632994494394495</v>
      </c>
      <c r="R122" s="538">
        <f>AVERAGE(L122:Q122)</f>
        <v>0.54116769730611669</v>
      </c>
      <c r="T122">
        <f>(R122-R121)/R121</f>
        <v>5.8018026028689405E-2</v>
      </c>
    </row>
  </sheetData>
  <mergeCells count="16">
    <mergeCell ref="N4:S4"/>
    <mergeCell ref="T4:Y4"/>
    <mergeCell ref="Z4:AE4"/>
    <mergeCell ref="AF4:AK4"/>
    <mergeCell ref="A4:A5"/>
    <mergeCell ref="H4:M4"/>
    <mergeCell ref="B4:G4"/>
    <mergeCell ref="L83:Q83"/>
    <mergeCell ref="L93:Q93"/>
    <mergeCell ref="L104:Q104"/>
    <mergeCell ref="L115:Q115"/>
    <mergeCell ref="L25:Q25"/>
    <mergeCell ref="L41:Q41"/>
    <mergeCell ref="L53:Q53"/>
    <mergeCell ref="L64:Q64"/>
    <mergeCell ref="L73:Q73"/>
  </mergeCells>
  <phoneticPr fontId="30" type="noConversion"/>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
  <sheetViews>
    <sheetView workbookViewId="0">
      <selection activeCell="D3" sqref="D3:D4"/>
    </sheetView>
  </sheetViews>
  <sheetFormatPr baseColWidth="10" defaultColWidth="44.5" defaultRowHeight="16"/>
  <cols>
    <col min="1" max="1" width="5.6640625" style="5" customWidth="1"/>
    <col min="2" max="2" width="5.33203125" style="343" customWidth="1"/>
    <col min="3" max="3" width="17.33203125" style="10" customWidth="1"/>
    <col min="4" max="4" width="45" style="10" customWidth="1"/>
    <col min="5" max="5" width="43.1640625" style="10" customWidth="1"/>
    <col min="6" max="6" width="66.83203125" style="10" customWidth="1"/>
    <col min="7" max="8" width="65.5" style="11" customWidth="1"/>
    <col min="9" max="9" width="70.6640625" style="11" customWidth="1"/>
    <col min="10" max="10" width="7.1640625" style="5" customWidth="1"/>
    <col min="11" max="16384" width="44.5" style="5"/>
  </cols>
  <sheetData>
    <row r="1" spans="1:10" ht="50.25" customHeight="1">
      <c r="A1" s="1"/>
      <c r="B1" s="102"/>
      <c r="C1" s="3"/>
      <c r="D1" s="3"/>
      <c r="E1" s="3"/>
      <c r="F1" s="3"/>
      <c r="G1" s="4"/>
      <c r="H1" s="4"/>
      <c r="I1" s="4"/>
      <c r="J1" s="1"/>
    </row>
    <row r="2" spans="1:10" s="415" customFormat="1" ht="36.75" customHeight="1">
      <c r="A2" s="413"/>
      <c r="B2" s="714" t="s">
        <v>1749</v>
      </c>
      <c r="C2" s="714"/>
      <c r="D2" s="630" t="s">
        <v>2525</v>
      </c>
      <c r="E2" s="509" t="s">
        <v>2524</v>
      </c>
      <c r="F2" s="414" t="s">
        <v>2043</v>
      </c>
      <c r="G2" s="414" t="s">
        <v>1863</v>
      </c>
      <c r="H2" s="414" t="s">
        <v>1864</v>
      </c>
      <c r="I2" s="414" t="s">
        <v>1865</v>
      </c>
      <c r="J2" s="413"/>
    </row>
    <row r="3" spans="1:10" ht="73.5" customHeight="1">
      <c r="A3" s="1"/>
      <c r="B3" s="350" t="s">
        <v>0</v>
      </c>
      <c r="C3" s="346" t="s">
        <v>1</v>
      </c>
      <c r="D3" s="520" t="s">
        <v>2553</v>
      </c>
      <c r="E3" s="520" t="s">
        <v>2049</v>
      </c>
      <c r="F3" s="521" t="s">
        <v>7</v>
      </c>
      <c r="G3" s="521" t="s">
        <v>2</v>
      </c>
      <c r="H3" s="521" t="s">
        <v>3</v>
      </c>
      <c r="I3" s="521" t="s">
        <v>1856</v>
      </c>
      <c r="J3" s="1"/>
    </row>
    <row r="4" spans="1:10" s="344" customFormat="1" ht="205.5" customHeight="1">
      <c r="A4" s="4"/>
      <c r="B4" s="6" t="s">
        <v>4</v>
      </c>
      <c r="C4" s="7" t="s">
        <v>5</v>
      </c>
      <c r="D4" s="522"/>
      <c r="E4" s="522"/>
      <c r="F4" s="521" t="s">
        <v>7</v>
      </c>
      <c r="G4" s="521" t="s">
        <v>6</v>
      </c>
      <c r="H4" s="521" t="s">
        <v>7</v>
      </c>
      <c r="I4" s="521" t="s">
        <v>8</v>
      </c>
      <c r="J4" s="4"/>
    </row>
    <row r="5" spans="1:10" ht="169.5" customHeight="1">
      <c r="A5" s="1"/>
      <c r="B5" s="351" t="s">
        <v>9</v>
      </c>
      <c r="C5" s="345" t="s">
        <v>10</v>
      </c>
      <c r="D5" s="520" t="s">
        <v>2618</v>
      </c>
      <c r="E5" s="520" t="s">
        <v>2046</v>
      </c>
      <c r="F5" s="523" t="s">
        <v>1857</v>
      </c>
      <c r="G5" s="521" t="s">
        <v>11</v>
      </c>
      <c r="H5" s="521" t="s">
        <v>7</v>
      </c>
      <c r="I5" s="521" t="s">
        <v>12</v>
      </c>
      <c r="J5" s="1"/>
    </row>
    <row r="6" spans="1:10" ht="97.5" customHeight="1">
      <c r="A6" s="1"/>
      <c r="B6" s="8" t="s">
        <v>13</v>
      </c>
      <c r="C6" s="9" t="s">
        <v>14</v>
      </c>
      <c r="D6" s="520"/>
      <c r="E6" s="520" t="s">
        <v>2045</v>
      </c>
      <c r="F6" s="521" t="s">
        <v>1862</v>
      </c>
      <c r="G6" s="521" t="s">
        <v>1861</v>
      </c>
      <c r="H6" s="521" t="s">
        <v>7</v>
      </c>
      <c r="I6" s="521" t="s">
        <v>15</v>
      </c>
      <c r="J6" s="1"/>
    </row>
    <row r="7" spans="1:10" ht="62.25" customHeight="1">
      <c r="A7" s="1"/>
      <c r="B7" s="352" t="s">
        <v>16</v>
      </c>
      <c r="C7" s="347" t="s">
        <v>17</v>
      </c>
      <c r="D7" s="521"/>
      <c r="E7" s="521" t="s">
        <v>2044</v>
      </c>
      <c r="F7" s="521" t="s">
        <v>1858</v>
      </c>
      <c r="G7" s="521" t="s">
        <v>18</v>
      </c>
      <c r="H7" s="521" t="s">
        <v>7</v>
      </c>
      <c r="I7" s="521" t="s">
        <v>19</v>
      </c>
      <c r="J7" s="1"/>
    </row>
    <row r="8" spans="1:10" ht="135">
      <c r="A8" s="1"/>
      <c r="B8" s="353" t="s">
        <v>20</v>
      </c>
      <c r="C8" s="348" t="s">
        <v>1748</v>
      </c>
      <c r="D8" s="600"/>
      <c r="E8" s="600" t="s">
        <v>2442</v>
      </c>
      <c r="F8" s="521" t="s">
        <v>1871</v>
      </c>
      <c r="G8" s="521" t="s">
        <v>2047</v>
      </c>
      <c r="H8" s="521" t="s">
        <v>2048</v>
      </c>
      <c r="I8" s="521" t="s">
        <v>21</v>
      </c>
      <c r="J8" s="1"/>
    </row>
    <row r="9" spans="1:10" ht="135">
      <c r="A9" s="1"/>
      <c r="B9" s="354" t="s">
        <v>22</v>
      </c>
      <c r="C9" s="349" t="s">
        <v>23</v>
      </c>
      <c r="D9" s="520" t="s">
        <v>2614</v>
      </c>
      <c r="E9" s="522"/>
      <c r="F9" s="521" t="s">
        <v>1859</v>
      </c>
      <c r="G9" s="521" t="s">
        <v>24</v>
      </c>
      <c r="H9" s="521" t="s">
        <v>7</v>
      </c>
      <c r="I9" s="521" t="s">
        <v>25</v>
      </c>
      <c r="J9" s="1"/>
    </row>
    <row r="10" spans="1:10" ht="109.5" customHeight="1">
      <c r="A10" s="1"/>
      <c r="B10" s="355" t="s">
        <v>26</v>
      </c>
      <c r="C10" s="356" t="s">
        <v>27</v>
      </c>
      <c r="D10" s="520" t="s">
        <v>2633</v>
      </c>
      <c r="E10" s="522" t="s">
        <v>2517</v>
      </c>
      <c r="F10" s="521" t="s">
        <v>1860</v>
      </c>
      <c r="G10" s="521" t="s">
        <v>7</v>
      </c>
      <c r="H10" s="521" t="s">
        <v>1266</v>
      </c>
      <c r="I10" s="521" t="s">
        <v>28</v>
      </c>
      <c r="J10" s="1"/>
    </row>
    <row r="11" spans="1:10" ht="36" customHeight="1">
      <c r="A11" s="1"/>
      <c r="B11" s="102"/>
      <c r="C11" s="3"/>
      <c r="D11" s="3"/>
      <c r="E11" s="3"/>
      <c r="F11" s="3"/>
      <c r="G11" s="4"/>
      <c r="H11" s="4"/>
      <c r="I11" s="4"/>
      <c r="J11" s="1"/>
    </row>
  </sheetData>
  <mergeCells count="1">
    <mergeCell ref="B2:C2"/>
  </mergeCells>
  <phoneticPr fontId="30"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2"/>
  <sheetViews>
    <sheetView zoomScale="112" zoomScaleNormal="130" zoomScalePageLayoutView="130" workbookViewId="0">
      <pane xSplit="5" ySplit="2" topLeftCell="I92" activePane="bottomRight" state="frozen"/>
      <selection pane="topRight" activeCell="F1" sqref="F1"/>
      <selection pane="bottomLeft" activeCell="A3" sqref="A3"/>
      <selection pane="bottomRight" activeCell="K100" sqref="K100:Q102"/>
    </sheetView>
  </sheetViews>
  <sheetFormatPr baseColWidth="10" defaultColWidth="8.83203125" defaultRowHeight="15"/>
  <cols>
    <col min="1" max="1" width="0" hidden="1" customWidth="1"/>
    <col min="2" max="2" width="13.5" hidden="1" customWidth="1"/>
    <col min="3" max="4" width="6.5" hidden="1" customWidth="1"/>
    <col min="5" max="5" width="87.33203125" style="66" customWidth="1"/>
    <col min="6" max="7" width="4.5" style="66" customWidth="1"/>
    <col min="8" max="8" width="4.5" style="118" customWidth="1"/>
    <col min="9" max="10" width="4.5" style="140" customWidth="1"/>
    <col min="11" max="11" width="4.5" style="118" customWidth="1"/>
    <col min="12" max="14" width="4.5" customWidth="1"/>
    <col min="15" max="16" width="4.5" style="140" customWidth="1"/>
    <col min="17" max="17" width="4.5" style="118" customWidth="1"/>
    <col min="18" max="19" width="4.5" customWidth="1"/>
    <col min="20" max="21" width="4.5" style="140" customWidth="1"/>
    <col min="22" max="22" width="4.5" style="118" customWidth="1"/>
    <col min="23" max="24" width="4.5" customWidth="1"/>
    <col min="25" max="26" width="4.5" style="140" customWidth="1"/>
    <col min="27" max="27" width="4.5" style="118" customWidth="1"/>
    <col min="28" max="28" width="4.5" customWidth="1"/>
    <col min="29" max="30" width="4.5" style="140" customWidth="1"/>
    <col min="31" max="31" width="4.5" style="118" customWidth="1"/>
    <col min="32" max="32" width="4.5" customWidth="1"/>
    <col min="33" max="34" width="8.83203125" customWidth="1"/>
  </cols>
  <sheetData>
    <row r="1" spans="1:33" ht="51" customHeight="1">
      <c r="A1" s="715"/>
      <c r="B1" s="1"/>
      <c r="C1" s="2"/>
      <c r="D1" s="2"/>
      <c r="E1" s="127"/>
      <c r="F1" s="127"/>
      <c r="G1" s="127"/>
      <c r="H1" s="516"/>
      <c r="I1" s="3"/>
      <c r="J1" s="3"/>
      <c r="K1" s="516"/>
      <c r="L1" s="12"/>
      <c r="M1" s="12"/>
      <c r="N1" s="12"/>
      <c r="O1" s="138"/>
      <c r="P1" s="138"/>
      <c r="Q1" s="4"/>
      <c r="R1" s="12"/>
      <c r="S1" s="12"/>
      <c r="T1" s="138"/>
      <c r="U1" s="138"/>
      <c r="V1" s="516"/>
      <c r="W1" s="12"/>
      <c r="X1" s="12"/>
      <c r="Y1" s="138"/>
      <c r="Z1" s="138"/>
      <c r="AA1" s="515"/>
      <c r="AB1" s="12"/>
      <c r="AC1" s="138"/>
      <c r="AD1" s="138"/>
      <c r="AE1" s="4"/>
      <c r="AF1" s="12"/>
      <c r="AG1" s="12"/>
    </row>
    <row r="2" spans="1:33" ht="91.5" customHeight="1">
      <c r="A2" s="715"/>
      <c r="B2" s="63" t="s">
        <v>29</v>
      </c>
      <c r="C2" s="63" t="s">
        <v>1659</v>
      </c>
      <c r="D2" s="181" t="s">
        <v>1655</v>
      </c>
      <c r="E2" s="37" t="s">
        <v>489</v>
      </c>
      <c r="F2" s="227" t="s">
        <v>2518</v>
      </c>
      <c r="G2" s="227" t="s">
        <v>1964</v>
      </c>
      <c r="H2" s="216" t="s">
        <v>1925</v>
      </c>
      <c r="I2" s="226" t="s">
        <v>2519</v>
      </c>
      <c r="J2" s="226" t="s">
        <v>1960</v>
      </c>
      <c r="K2" s="205" t="s">
        <v>1926</v>
      </c>
      <c r="L2" s="165" t="s">
        <v>314</v>
      </c>
      <c r="M2" s="165" t="s">
        <v>31</v>
      </c>
      <c r="N2" s="165" t="s">
        <v>32</v>
      </c>
      <c r="O2" s="206" t="s">
        <v>2520</v>
      </c>
      <c r="P2" s="206" t="s">
        <v>1961</v>
      </c>
      <c r="Q2" s="146" t="s">
        <v>1927</v>
      </c>
      <c r="R2" s="146" t="s">
        <v>1310</v>
      </c>
      <c r="S2" s="121" t="s">
        <v>33</v>
      </c>
      <c r="T2" s="228" t="s">
        <v>2521</v>
      </c>
      <c r="U2" s="228" t="s">
        <v>1962</v>
      </c>
      <c r="V2" s="144" t="s">
        <v>1928</v>
      </c>
      <c r="W2" s="144" t="s">
        <v>1313</v>
      </c>
      <c r="X2" s="122" t="s">
        <v>34</v>
      </c>
      <c r="Y2" s="207" t="s">
        <v>2523</v>
      </c>
      <c r="Z2" s="207" t="s">
        <v>1963</v>
      </c>
      <c r="AA2" s="145" t="s">
        <v>1929</v>
      </c>
      <c r="AB2" s="145" t="s">
        <v>1603</v>
      </c>
      <c r="AC2" s="208" t="s">
        <v>2522</v>
      </c>
      <c r="AD2" s="208" t="s">
        <v>1957</v>
      </c>
      <c r="AE2" s="143" t="s">
        <v>1930</v>
      </c>
      <c r="AF2" s="143" t="s">
        <v>1604</v>
      </c>
      <c r="AG2" s="12"/>
    </row>
    <row r="3" spans="1:33" ht="15" customHeight="1">
      <c r="A3" s="715"/>
      <c r="B3" s="725" t="s">
        <v>35</v>
      </c>
      <c r="C3" s="16">
        <v>1</v>
      </c>
      <c r="D3" s="287">
        <v>1</v>
      </c>
      <c r="E3" s="88" t="s">
        <v>1675</v>
      </c>
      <c r="F3" s="99">
        <v>0</v>
      </c>
      <c r="G3" s="99">
        <v>0</v>
      </c>
      <c r="H3" s="213">
        <v>0</v>
      </c>
      <c r="I3" s="119">
        <v>1</v>
      </c>
      <c r="J3" s="119">
        <v>1</v>
      </c>
      <c r="K3" s="159">
        <v>1</v>
      </c>
      <c r="L3" s="18">
        <v>1</v>
      </c>
      <c r="M3" s="18">
        <v>1</v>
      </c>
      <c r="N3" s="18">
        <v>1</v>
      </c>
      <c r="O3" s="99">
        <v>1</v>
      </c>
      <c r="P3" s="99">
        <v>1</v>
      </c>
      <c r="Q3" s="213">
        <v>1</v>
      </c>
      <c r="R3" s="18">
        <v>1</v>
      </c>
      <c r="S3" s="18">
        <v>1</v>
      </c>
      <c r="T3" s="119">
        <v>1</v>
      </c>
      <c r="U3" s="119">
        <v>1</v>
      </c>
      <c r="V3" s="159">
        <v>1</v>
      </c>
      <c r="W3" s="18">
        <v>1</v>
      </c>
      <c r="X3" s="18">
        <v>1</v>
      </c>
      <c r="Y3" s="99">
        <v>1</v>
      </c>
      <c r="Z3" s="99">
        <v>1</v>
      </c>
      <c r="AA3" s="213">
        <v>1</v>
      </c>
      <c r="AB3" s="18">
        <v>1</v>
      </c>
      <c r="AC3" s="99">
        <v>1</v>
      </c>
      <c r="AD3" s="99">
        <v>1</v>
      </c>
      <c r="AE3" s="166">
        <v>1</v>
      </c>
      <c r="AF3" s="18">
        <v>1</v>
      </c>
      <c r="AG3" s="12"/>
    </row>
    <row r="4" spans="1:33" ht="15" customHeight="1">
      <c r="A4" s="715"/>
      <c r="B4" s="726"/>
      <c r="C4" s="19">
        <v>2</v>
      </c>
      <c r="D4" s="287">
        <v>1</v>
      </c>
      <c r="E4" s="88" t="s">
        <v>1676</v>
      </c>
      <c r="F4" s="99">
        <v>0</v>
      </c>
      <c r="G4" s="99">
        <v>0</v>
      </c>
      <c r="H4" s="213">
        <v>0</v>
      </c>
      <c r="I4" s="119">
        <v>1</v>
      </c>
      <c r="J4" s="119">
        <v>1</v>
      </c>
      <c r="K4" s="159">
        <v>1</v>
      </c>
      <c r="L4" s="18">
        <v>1</v>
      </c>
      <c r="M4" s="18">
        <v>1</v>
      </c>
      <c r="N4" s="18">
        <v>1</v>
      </c>
      <c r="O4" s="99">
        <v>1</v>
      </c>
      <c r="P4" s="99">
        <v>0</v>
      </c>
      <c r="Q4" s="514">
        <v>1</v>
      </c>
      <c r="R4" s="18">
        <v>0</v>
      </c>
      <c r="S4" s="18">
        <v>1</v>
      </c>
      <c r="T4" s="119">
        <v>1</v>
      </c>
      <c r="U4" s="119">
        <v>1</v>
      </c>
      <c r="V4" s="528">
        <v>1</v>
      </c>
      <c r="W4" s="18">
        <v>0</v>
      </c>
      <c r="X4" s="18">
        <v>1</v>
      </c>
      <c r="Y4" s="99">
        <v>1</v>
      </c>
      <c r="Z4" s="99">
        <v>1</v>
      </c>
      <c r="AA4" s="213">
        <v>1</v>
      </c>
      <c r="AB4" s="18">
        <v>1</v>
      </c>
      <c r="AC4" s="99">
        <v>1</v>
      </c>
      <c r="AD4" s="99">
        <v>1</v>
      </c>
      <c r="AE4" s="166">
        <v>1</v>
      </c>
      <c r="AF4" s="18">
        <v>1</v>
      </c>
      <c r="AG4" s="12"/>
    </row>
    <row r="5" spans="1:33" ht="15" customHeight="1">
      <c r="A5" s="715"/>
      <c r="B5" s="726"/>
      <c r="C5" s="19">
        <v>3</v>
      </c>
      <c r="D5" s="287">
        <v>1</v>
      </c>
      <c r="E5" s="88" t="s">
        <v>36</v>
      </c>
      <c r="F5" s="99">
        <v>0</v>
      </c>
      <c r="G5" s="99">
        <v>0</v>
      </c>
      <c r="H5" s="213">
        <v>0</v>
      </c>
      <c r="I5" s="119">
        <v>1</v>
      </c>
      <c r="J5" s="119">
        <v>1</v>
      </c>
      <c r="K5" s="159">
        <v>1</v>
      </c>
      <c r="L5" s="18">
        <v>1</v>
      </c>
      <c r="M5" s="18">
        <v>1</v>
      </c>
      <c r="N5" s="18">
        <v>1</v>
      </c>
      <c r="O5" s="99">
        <v>1</v>
      </c>
      <c r="P5" s="99">
        <v>1</v>
      </c>
      <c r="Q5" s="514">
        <v>1</v>
      </c>
      <c r="R5" s="18">
        <v>0</v>
      </c>
      <c r="S5" s="18">
        <v>1</v>
      </c>
      <c r="T5" s="119">
        <v>1</v>
      </c>
      <c r="U5" s="119">
        <v>1</v>
      </c>
      <c r="V5" s="159">
        <v>1</v>
      </c>
      <c r="W5" s="18">
        <v>1</v>
      </c>
      <c r="X5" s="18">
        <v>1</v>
      </c>
      <c r="Y5" s="99">
        <v>1</v>
      </c>
      <c r="Z5" s="99">
        <v>1</v>
      </c>
      <c r="AA5" s="213">
        <v>1</v>
      </c>
      <c r="AB5" s="18">
        <v>1</v>
      </c>
      <c r="AC5" s="99">
        <v>1</v>
      </c>
      <c r="AD5" s="99">
        <v>1</v>
      </c>
      <c r="AE5" s="166">
        <v>1</v>
      </c>
      <c r="AF5" s="18">
        <v>1</v>
      </c>
      <c r="AG5" s="12"/>
    </row>
    <row r="6" spans="1:33" ht="15" customHeight="1">
      <c r="A6" s="715"/>
      <c r="B6" s="726"/>
      <c r="C6" s="19">
        <v>4</v>
      </c>
      <c r="D6" s="19">
        <v>1</v>
      </c>
      <c r="E6" s="100" t="s">
        <v>37</v>
      </c>
      <c r="F6" s="99">
        <v>0</v>
      </c>
      <c r="G6" s="99">
        <v>0</v>
      </c>
      <c r="H6" s="213">
        <v>0</v>
      </c>
      <c r="I6" s="119">
        <v>1</v>
      </c>
      <c r="J6" s="119">
        <v>1</v>
      </c>
      <c r="K6" s="159">
        <v>1</v>
      </c>
      <c r="L6" s="18">
        <v>1</v>
      </c>
      <c r="M6" s="18">
        <v>1</v>
      </c>
      <c r="N6" s="18">
        <v>1</v>
      </c>
      <c r="O6" s="99">
        <v>1</v>
      </c>
      <c r="P6" s="99">
        <v>1</v>
      </c>
      <c r="Q6" s="514">
        <v>1</v>
      </c>
      <c r="R6" s="18">
        <v>0</v>
      </c>
      <c r="S6" s="18">
        <v>1</v>
      </c>
      <c r="T6" s="119">
        <v>1</v>
      </c>
      <c r="U6" s="119">
        <v>1</v>
      </c>
      <c r="V6" s="159">
        <v>1</v>
      </c>
      <c r="W6" s="18">
        <v>1</v>
      </c>
      <c r="X6" s="18">
        <v>1</v>
      </c>
      <c r="Y6" s="99">
        <v>1</v>
      </c>
      <c r="Z6" s="99">
        <v>1</v>
      </c>
      <c r="AA6" s="213">
        <v>1</v>
      </c>
      <c r="AB6" s="18">
        <v>0</v>
      </c>
      <c r="AC6" s="99">
        <v>1</v>
      </c>
      <c r="AD6" s="99">
        <v>1</v>
      </c>
      <c r="AE6" s="18">
        <v>1</v>
      </c>
      <c r="AF6" s="18">
        <v>0</v>
      </c>
      <c r="AG6" s="12"/>
    </row>
    <row r="7" spans="1:33" ht="15" customHeight="1">
      <c r="A7" s="715"/>
      <c r="B7" s="726"/>
      <c r="C7" s="19">
        <v>5</v>
      </c>
      <c r="D7" s="19">
        <v>1</v>
      </c>
      <c r="E7" s="100" t="s">
        <v>1665</v>
      </c>
      <c r="F7" s="99">
        <v>0</v>
      </c>
      <c r="G7" s="99">
        <v>0</v>
      </c>
      <c r="H7" s="213">
        <v>0</v>
      </c>
      <c r="I7" s="119">
        <v>1</v>
      </c>
      <c r="J7" s="119">
        <v>1</v>
      </c>
      <c r="K7" s="159">
        <v>1</v>
      </c>
      <c r="L7" s="18">
        <v>1</v>
      </c>
      <c r="M7" s="18">
        <v>1</v>
      </c>
      <c r="N7" s="18">
        <v>1</v>
      </c>
      <c r="O7" s="99">
        <v>1</v>
      </c>
      <c r="P7" s="99">
        <v>1</v>
      </c>
      <c r="Q7" s="213">
        <v>1</v>
      </c>
      <c r="R7" s="18">
        <v>1</v>
      </c>
      <c r="S7" s="18">
        <v>1</v>
      </c>
      <c r="T7" s="119">
        <v>1</v>
      </c>
      <c r="U7" s="119">
        <v>1</v>
      </c>
      <c r="V7" s="159">
        <v>1</v>
      </c>
      <c r="W7" s="18">
        <v>1</v>
      </c>
      <c r="X7" s="18">
        <v>1</v>
      </c>
      <c r="Y7" s="99">
        <v>1</v>
      </c>
      <c r="Z7" s="99">
        <v>1</v>
      </c>
      <c r="AA7" s="213">
        <v>1</v>
      </c>
      <c r="AB7" s="18">
        <v>1</v>
      </c>
      <c r="AC7" s="99">
        <v>1</v>
      </c>
      <c r="AD7" s="99">
        <v>1</v>
      </c>
      <c r="AE7" s="166">
        <v>1</v>
      </c>
      <c r="AF7" s="18">
        <v>1</v>
      </c>
      <c r="AG7" s="12"/>
    </row>
    <row r="8" spans="1:33" ht="15" customHeight="1">
      <c r="A8" s="715"/>
      <c r="B8" s="726"/>
      <c r="C8" s="19">
        <v>6</v>
      </c>
      <c r="D8" s="19">
        <v>1</v>
      </c>
      <c r="E8" s="100" t="s">
        <v>39</v>
      </c>
      <c r="F8" s="99">
        <v>0</v>
      </c>
      <c r="G8" s="99">
        <v>0</v>
      </c>
      <c r="H8" s="213">
        <v>0</v>
      </c>
      <c r="I8" s="119">
        <v>1</v>
      </c>
      <c r="J8" s="119">
        <v>1</v>
      </c>
      <c r="K8" s="159">
        <v>1</v>
      </c>
      <c r="L8" s="18">
        <v>1</v>
      </c>
      <c r="M8" s="18">
        <v>1</v>
      </c>
      <c r="N8" s="18">
        <v>1</v>
      </c>
      <c r="O8" s="99">
        <v>1</v>
      </c>
      <c r="P8" s="99">
        <v>1</v>
      </c>
      <c r="Q8" s="213">
        <v>1</v>
      </c>
      <c r="R8" s="18">
        <v>1</v>
      </c>
      <c r="S8" s="18">
        <v>0</v>
      </c>
      <c r="T8" s="119">
        <v>1</v>
      </c>
      <c r="U8" s="119">
        <v>1</v>
      </c>
      <c r="V8" s="159">
        <v>1</v>
      </c>
      <c r="W8" s="18">
        <v>1</v>
      </c>
      <c r="X8" s="18">
        <v>1</v>
      </c>
      <c r="Y8" s="99">
        <v>1</v>
      </c>
      <c r="Z8" s="99">
        <v>1</v>
      </c>
      <c r="AA8" s="213">
        <v>1</v>
      </c>
      <c r="AB8" s="18">
        <v>1</v>
      </c>
      <c r="AC8" s="99">
        <v>1</v>
      </c>
      <c r="AD8" s="99">
        <v>1</v>
      </c>
      <c r="AE8" s="166">
        <v>1</v>
      </c>
      <c r="AF8" s="18">
        <v>1</v>
      </c>
      <c r="AG8" s="12"/>
    </row>
    <row r="9" spans="1:33" ht="15" customHeight="1">
      <c r="A9" s="715"/>
      <c r="B9" s="726"/>
      <c r="C9" s="19">
        <v>7</v>
      </c>
      <c r="D9" s="19">
        <v>1</v>
      </c>
      <c r="E9" s="511" t="s">
        <v>2092</v>
      </c>
      <c r="F9" s="99">
        <v>0</v>
      </c>
      <c r="G9" s="99">
        <v>0</v>
      </c>
      <c r="H9" s="213">
        <v>0</v>
      </c>
      <c r="I9" s="119">
        <v>1</v>
      </c>
      <c r="J9" s="119">
        <v>1</v>
      </c>
      <c r="K9" s="159">
        <v>1</v>
      </c>
      <c r="L9" s="18">
        <v>1</v>
      </c>
      <c r="M9" s="18">
        <v>1</v>
      </c>
      <c r="N9" s="18">
        <v>1</v>
      </c>
      <c r="O9" s="99">
        <v>1</v>
      </c>
      <c r="P9" s="99">
        <v>1</v>
      </c>
      <c r="Q9" s="213">
        <v>1</v>
      </c>
      <c r="R9" s="18">
        <v>1</v>
      </c>
      <c r="S9" s="18">
        <v>1</v>
      </c>
      <c r="T9" s="119">
        <v>1</v>
      </c>
      <c r="U9" s="119">
        <v>1</v>
      </c>
      <c r="V9" s="528" t="s">
        <v>1657</v>
      </c>
      <c r="W9" s="18">
        <v>0</v>
      </c>
      <c r="X9" s="18">
        <v>0</v>
      </c>
      <c r="Y9" s="99">
        <v>1</v>
      </c>
      <c r="Z9" s="99">
        <v>1</v>
      </c>
      <c r="AA9" s="213">
        <v>1</v>
      </c>
      <c r="AB9" s="18">
        <v>1</v>
      </c>
      <c r="AC9" s="99">
        <v>1</v>
      </c>
      <c r="AD9" s="99">
        <v>1</v>
      </c>
      <c r="AE9" s="18">
        <v>1</v>
      </c>
      <c r="AF9" s="18">
        <v>0</v>
      </c>
      <c r="AG9" s="12"/>
    </row>
    <row r="10" spans="1:33" ht="15" customHeight="1">
      <c r="A10" s="715"/>
      <c r="B10" s="726"/>
      <c r="C10" s="19">
        <v>8</v>
      </c>
      <c r="D10" s="19">
        <v>1</v>
      </c>
      <c r="E10" s="100" t="s">
        <v>40</v>
      </c>
      <c r="F10" s="99">
        <v>0</v>
      </c>
      <c r="G10" s="99">
        <v>0</v>
      </c>
      <c r="H10" s="213">
        <v>0</v>
      </c>
      <c r="I10" s="119">
        <v>1</v>
      </c>
      <c r="J10" s="119">
        <v>1</v>
      </c>
      <c r="K10" s="159">
        <v>1</v>
      </c>
      <c r="L10" s="18">
        <v>1</v>
      </c>
      <c r="M10" s="18">
        <v>1</v>
      </c>
      <c r="N10" s="18">
        <v>1</v>
      </c>
      <c r="O10" s="99">
        <v>0</v>
      </c>
      <c r="P10" s="99">
        <v>1</v>
      </c>
      <c r="Q10" s="213">
        <v>1</v>
      </c>
      <c r="R10" s="18">
        <v>1</v>
      </c>
      <c r="S10" s="18">
        <v>1</v>
      </c>
      <c r="T10" s="119">
        <v>1</v>
      </c>
      <c r="U10" s="119">
        <v>1</v>
      </c>
      <c r="V10" s="159">
        <v>1</v>
      </c>
      <c r="W10" s="18">
        <v>1</v>
      </c>
      <c r="X10" s="18">
        <v>1</v>
      </c>
      <c r="Y10" s="99">
        <v>1</v>
      </c>
      <c r="Z10" s="99">
        <v>1</v>
      </c>
      <c r="AA10" s="213">
        <v>1</v>
      </c>
      <c r="AB10" s="18">
        <v>1</v>
      </c>
      <c r="AC10" s="99">
        <v>1</v>
      </c>
      <c r="AD10" s="99">
        <v>1</v>
      </c>
      <c r="AE10" s="166">
        <v>1</v>
      </c>
      <c r="AF10" s="18">
        <v>1</v>
      </c>
      <c r="AG10" s="12"/>
    </row>
    <row r="11" spans="1:33" ht="15" customHeight="1">
      <c r="A11" s="715"/>
      <c r="B11" s="726"/>
      <c r="C11" s="19">
        <v>9</v>
      </c>
      <c r="D11" s="19">
        <v>1</v>
      </c>
      <c r="E11" s="100" t="s">
        <v>41</v>
      </c>
      <c r="F11" s="99">
        <v>0</v>
      </c>
      <c r="G11" s="99">
        <v>0</v>
      </c>
      <c r="H11" s="213">
        <v>0</v>
      </c>
      <c r="I11" s="119">
        <v>1</v>
      </c>
      <c r="J11" s="119">
        <v>1</v>
      </c>
      <c r="K11" s="159">
        <v>1</v>
      </c>
      <c r="L11" s="18">
        <v>1</v>
      </c>
      <c r="M11" s="18">
        <v>1</v>
      </c>
      <c r="N11" s="18">
        <v>1</v>
      </c>
      <c r="O11" s="557">
        <v>0</v>
      </c>
      <c r="P11" s="557">
        <v>0</v>
      </c>
      <c r="Q11" s="213">
        <v>1</v>
      </c>
      <c r="R11" s="18">
        <v>1</v>
      </c>
      <c r="S11" s="18">
        <v>1</v>
      </c>
      <c r="T11" s="119">
        <v>1</v>
      </c>
      <c r="U11" s="119">
        <v>1</v>
      </c>
      <c r="V11" s="159">
        <v>1</v>
      </c>
      <c r="W11" s="18">
        <v>1</v>
      </c>
      <c r="X11" s="18">
        <v>1</v>
      </c>
      <c r="Y11" s="557">
        <v>0</v>
      </c>
      <c r="Z11" s="557">
        <v>0</v>
      </c>
      <c r="AA11" s="213">
        <v>1</v>
      </c>
      <c r="AB11" s="18">
        <v>1</v>
      </c>
      <c r="AC11" s="557">
        <v>0</v>
      </c>
      <c r="AD11" s="557">
        <v>0</v>
      </c>
      <c r="AE11" s="166">
        <v>1</v>
      </c>
      <c r="AF11" s="18">
        <v>1</v>
      </c>
      <c r="AG11" s="12"/>
    </row>
    <row r="12" spans="1:33" ht="15" customHeight="1">
      <c r="A12" s="715"/>
      <c r="B12" s="726"/>
      <c r="C12" s="19">
        <v>10</v>
      </c>
      <c r="D12" s="19">
        <v>1</v>
      </c>
      <c r="E12" s="100" t="s">
        <v>42</v>
      </c>
      <c r="F12" s="99">
        <v>0</v>
      </c>
      <c r="G12" s="99">
        <v>0</v>
      </c>
      <c r="H12" s="213">
        <v>0</v>
      </c>
      <c r="I12" s="119">
        <v>1</v>
      </c>
      <c r="J12" s="119">
        <v>1</v>
      </c>
      <c r="K12" s="159">
        <v>1</v>
      </c>
      <c r="L12" s="18">
        <v>1</v>
      </c>
      <c r="M12" s="18">
        <v>1</v>
      </c>
      <c r="N12" s="18">
        <v>1</v>
      </c>
      <c r="O12" s="557">
        <v>0</v>
      </c>
      <c r="P12" s="557">
        <v>0</v>
      </c>
      <c r="Q12" s="213">
        <v>1</v>
      </c>
      <c r="R12" s="18">
        <v>1</v>
      </c>
      <c r="S12" s="18">
        <v>1</v>
      </c>
      <c r="T12" s="119">
        <v>1</v>
      </c>
      <c r="U12" s="119">
        <v>1</v>
      </c>
      <c r="V12" s="159">
        <v>1</v>
      </c>
      <c r="W12" s="18">
        <v>1</v>
      </c>
      <c r="X12" s="18">
        <v>1</v>
      </c>
      <c r="Y12" s="557">
        <v>0</v>
      </c>
      <c r="Z12" s="557">
        <v>0</v>
      </c>
      <c r="AA12" s="213">
        <v>1</v>
      </c>
      <c r="AB12" s="18">
        <v>1</v>
      </c>
      <c r="AC12" s="557">
        <v>0</v>
      </c>
      <c r="AD12" s="557">
        <v>0</v>
      </c>
      <c r="AE12" s="166">
        <v>1</v>
      </c>
      <c r="AF12" s="18">
        <v>1</v>
      </c>
      <c r="AG12" s="12"/>
    </row>
    <row r="13" spans="1:33" ht="15" customHeight="1">
      <c r="A13" s="715"/>
      <c r="B13" s="726"/>
      <c r="C13" s="19">
        <f t="shared" ref="C13:C59" si="0">C12+1</f>
        <v>11</v>
      </c>
      <c r="D13" s="19">
        <v>1</v>
      </c>
      <c r="E13" s="100" t="s">
        <v>43</v>
      </c>
      <c r="F13" s="99">
        <v>0</v>
      </c>
      <c r="G13" s="99">
        <v>0</v>
      </c>
      <c r="H13" s="213">
        <v>0</v>
      </c>
      <c r="I13" s="119">
        <v>1</v>
      </c>
      <c r="J13" s="119">
        <v>1</v>
      </c>
      <c r="K13" s="159">
        <v>1</v>
      </c>
      <c r="L13" s="18">
        <v>1</v>
      </c>
      <c r="M13" s="18">
        <v>1</v>
      </c>
      <c r="N13" s="18">
        <v>1</v>
      </c>
      <c r="O13" s="557">
        <v>1</v>
      </c>
      <c r="P13" s="557">
        <v>0</v>
      </c>
      <c r="Q13" s="213">
        <v>1</v>
      </c>
      <c r="R13" s="18">
        <v>1</v>
      </c>
      <c r="S13" s="18">
        <v>1</v>
      </c>
      <c r="T13" s="119">
        <v>1</v>
      </c>
      <c r="U13" s="119">
        <v>1</v>
      </c>
      <c r="V13" s="159">
        <v>1</v>
      </c>
      <c r="W13" s="18">
        <v>1</v>
      </c>
      <c r="X13" s="18">
        <v>1</v>
      </c>
      <c r="Y13" s="557">
        <v>0</v>
      </c>
      <c r="Z13" s="557">
        <v>0</v>
      </c>
      <c r="AA13" s="213">
        <v>1</v>
      </c>
      <c r="AB13" s="18">
        <v>1</v>
      </c>
      <c r="AC13" s="557">
        <v>0</v>
      </c>
      <c r="AD13" s="557">
        <v>0</v>
      </c>
      <c r="AE13" s="166">
        <v>1</v>
      </c>
      <c r="AF13" s="18">
        <v>1</v>
      </c>
      <c r="AG13" s="12"/>
    </row>
    <row r="14" spans="1:33" ht="15" customHeight="1">
      <c r="A14" s="715"/>
      <c r="B14" s="726"/>
      <c r="C14" s="19">
        <f t="shared" si="0"/>
        <v>12</v>
      </c>
      <c r="D14" s="19">
        <v>1</v>
      </c>
      <c r="E14" s="100" t="s">
        <v>45</v>
      </c>
      <c r="F14" s="99">
        <v>0</v>
      </c>
      <c r="G14" s="99">
        <v>0</v>
      </c>
      <c r="H14" s="213">
        <v>0</v>
      </c>
      <c r="I14" s="119">
        <v>1</v>
      </c>
      <c r="J14" s="119">
        <v>1</v>
      </c>
      <c r="K14" s="159">
        <v>1</v>
      </c>
      <c r="L14" s="18">
        <v>1</v>
      </c>
      <c r="M14" s="18">
        <v>1</v>
      </c>
      <c r="N14" s="18">
        <v>0</v>
      </c>
      <c r="O14" s="557">
        <v>0</v>
      </c>
      <c r="P14" s="557">
        <v>0</v>
      </c>
      <c r="Q14" s="213">
        <v>1</v>
      </c>
      <c r="R14" s="18">
        <v>1</v>
      </c>
      <c r="S14" s="18">
        <v>1</v>
      </c>
      <c r="T14" s="119">
        <v>1</v>
      </c>
      <c r="U14" s="119">
        <v>1</v>
      </c>
      <c r="V14" s="159">
        <v>1</v>
      </c>
      <c r="W14" s="18">
        <v>1</v>
      </c>
      <c r="X14" s="18">
        <v>1</v>
      </c>
      <c r="Y14" s="99">
        <v>0</v>
      </c>
      <c r="Z14" s="99">
        <v>0</v>
      </c>
      <c r="AA14" s="213">
        <v>0</v>
      </c>
      <c r="AB14" s="18">
        <v>0</v>
      </c>
      <c r="AC14" s="557">
        <v>0</v>
      </c>
      <c r="AD14" s="557">
        <v>0</v>
      </c>
      <c r="AE14" s="166">
        <v>1</v>
      </c>
      <c r="AF14" s="18">
        <v>1</v>
      </c>
      <c r="AG14" s="12"/>
    </row>
    <row r="15" spans="1:33" ht="15" customHeight="1">
      <c r="A15" s="715"/>
      <c r="B15" s="726"/>
      <c r="C15" s="19">
        <f t="shared" si="0"/>
        <v>13</v>
      </c>
      <c r="D15" s="19">
        <v>1</v>
      </c>
      <c r="E15" s="100" t="s">
        <v>46</v>
      </c>
      <c r="F15" s="99">
        <v>0</v>
      </c>
      <c r="G15" s="99">
        <v>0</v>
      </c>
      <c r="H15" s="213">
        <v>0</v>
      </c>
      <c r="I15" s="119">
        <v>1</v>
      </c>
      <c r="J15" s="119">
        <v>1</v>
      </c>
      <c r="K15" s="159">
        <v>1</v>
      </c>
      <c r="L15" s="18">
        <v>1</v>
      </c>
      <c r="M15" s="18">
        <v>1</v>
      </c>
      <c r="N15" s="18">
        <v>0</v>
      </c>
      <c r="O15" s="557">
        <v>0</v>
      </c>
      <c r="P15" s="557">
        <v>0</v>
      </c>
      <c r="Q15" s="213">
        <v>1</v>
      </c>
      <c r="R15" s="18">
        <v>1</v>
      </c>
      <c r="S15" s="18">
        <v>1</v>
      </c>
      <c r="T15" s="119">
        <v>1</v>
      </c>
      <c r="U15" s="119">
        <v>1</v>
      </c>
      <c r="V15" s="159">
        <v>1</v>
      </c>
      <c r="W15" s="18">
        <v>1</v>
      </c>
      <c r="X15" s="18">
        <v>1</v>
      </c>
      <c r="Y15" s="99">
        <v>0</v>
      </c>
      <c r="Z15" s="99">
        <v>0</v>
      </c>
      <c r="AA15" s="213">
        <v>0</v>
      </c>
      <c r="AB15" s="18">
        <v>0</v>
      </c>
      <c r="AC15" s="557">
        <v>0</v>
      </c>
      <c r="AD15" s="557">
        <v>0</v>
      </c>
      <c r="AE15" s="166">
        <v>1</v>
      </c>
      <c r="AF15" s="18">
        <v>1</v>
      </c>
      <c r="AG15" s="12"/>
    </row>
    <row r="16" spans="1:33" ht="15" customHeight="1">
      <c r="A16" s="715"/>
      <c r="B16" s="726"/>
      <c r="C16" s="19">
        <f t="shared" si="0"/>
        <v>14</v>
      </c>
      <c r="D16" s="19">
        <v>1</v>
      </c>
      <c r="E16" s="100" t="s">
        <v>47</v>
      </c>
      <c r="F16" s="99">
        <v>0</v>
      </c>
      <c r="G16" s="99">
        <v>0</v>
      </c>
      <c r="H16" s="213">
        <v>0</v>
      </c>
      <c r="I16" s="119">
        <v>1</v>
      </c>
      <c r="J16" s="119">
        <v>1</v>
      </c>
      <c r="K16" s="159">
        <v>1</v>
      </c>
      <c r="L16" s="18">
        <v>1</v>
      </c>
      <c r="M16" s="18">
        <v>1</v>
      </c>
      <c r="N16" s="18">
        <v>1</v>
      </c>
      <c r="O16" s="557">
        <v>0</v>
      </c>
      <c r="P16" s="557">
        <v>0</v>
      </c>
      <c r="Q16" s="213">
        <v>1</v>
      </c>
      <c r="R16" s="18">
        <v>1</v>
      </c>
      <c r="S16" s="18">
        <v>1</v>
      </c>
      <c r="T16" s="119">
        <v>1</v>
      </c>
      <c r="U16" s="119">
        <v>1</v>
      </c>
      <c r="V16" s="159">
        <v>1</v>
      </c>
      <c r="W16" s="18">
        <v>1</v>
      </c>
      <c r="X16" s="18">
        <v>1</v>
      </c>
      <c r="Y16" s="99">
        <v>0</v>
      </c>
      <c r="Z16" s="99">
        <v>0</v>
      </c>
      <c r="AA16" s="213">
        <v>0</v>
      </c>
      <c r="AB16" s="18">
        <v>0</v>
      </c>
      <c r="AC16" s="557">
        <v>0</v>
      </c>
      <c r="AD16" s="557">
        <v>0</v>
      </c>
      <c r="AE16" s="166">
        <v>1</v>
      </c>
      <c r="AF16" s="18">
        <v>1</v>
      </c>
      <c r="AG16" s="12"/>
    </row>
    <row r="17" spans="1:33" ht="15" customHeight="1">
      <c r="A17" s="715"/>
      <c r="B17" s="726"/>
      <c r="C17" s="19">
        <v>15</v>
      </c>
      <c r="D17" s="19">
        <v>1</v>
      </c>
      <c r="E17" s="100" t="s">
        <v>38</v>
      </c>
      <c r="F17" s="99">
        <v>0</v>
      </c>
      <c r="G17" s="99">
        <v>0</v>
      </c>
      <c r="H17" s="213">
        <v>0</v>
      </c>
      <c r="I17" s="119">
        <v>1</v>
      </c>
      <c r="J17" s="119">
        <v>1</v>
      </c>
      <c r="K17" s="159">
        <v>1</v>
      </c>
      <c r="L17" s="18">
        <v>1</v>
      </c>
      <c r="M17" s="18">
        <v>1</v>
      </c>
      <c r="N17" s="18">
        <v>0</v>
      </c>
      <c r="O17" s="99">
        <v>1</v>
      </c>
      <c r="P17" s="99">
        <v>1</v>
      </c>
      <c r="Q17" s="213">
        <v>1</v>
      </c>
      <c r="R17" s="18">
        <v>1</v>
      </c>
      <c r="S17" s="18">
        <v>1</v>
      </c>
      <c r="T17" s="119">
        <v>1</v>
      </c>
      <c r="U17" s="119">
        <v>1</v>
      </c>
      <c r="V17" s="159">
        <v>1</v>
      </c>
      <c r="W17" s="18">
        <v>1</v>
      </c>
      <c r="X17" s="18">
        <v>1</v>
      </c>
      <c r="Y17" s="557">
        <v>0</v>
      </c>
      <c r="Z17" s="557">
        <v>0</v>
      </c>
      <c r="AA17" s="213">
        <v>1</v>
      </c>
      <c r="AB17" s="18">
        <v>1</v>
      </c>
      <c r="AC17" s="99">
        <v>1</v>
      </c>
      <c r="AD17" s="99">
        <v>1</v>
      </c>
      <c r="AE17" s="166">
        <v>1</v>
      </c>
      <c r="AF17" s="18">
        <v>1</v>
      </c>
      <c r="AG17" s="12"/>
    </row>
    <row r="18" spans="1:33" ht="15" customHeight="1">
      <c r="A18" s="715"/>
      <c r="B18" s="726"/>
      <c r="C18" s="19">
        <v>16</v>
      </c>
      <c r="D18" s="19">
        <v>1</v>
      </c>
      <c r="E18" s="100" t="s">
        <v>1663</v>
      </c>
      <c r="F18" s="99">
        <v>0</v>
      </c>
      <c r="G18" s="99">
        <v>0</v>
      </c>
      <c r="H18" s="213">
        <v>0</v>
      </c>
      <c r="I18" s="119">
        <v>1</v>
      </c>
      <c r="J18" s="119">
        <v>1</v>
      </c>
      <c r="K18" s="159">
        <v>1</v>
      </c>
      <c r="L18" s="18">
        <v>1</v>
      </c>
      <c r="M18" s="18">
        <v>1</v>
      </c>
      <c r="N18" s="18">
        <v>1</v>
      </c>
      <c r="O18" s="99">
        <v>1</v>
      </c>
      <c r="P18" s="99">
        <v>1</v>
      </c>
      <c r="Q18" s="213">
        <v>1</v>
      </c>
      <c r="R18" s="18">
        <v>1</v>
      </c>
      <c r="S18" s="18">
        <v>0</v>
      </c>
      <c r="T18" s="119">
        <v>1</v>
      </c>
      <c r="U18" s="119">
        <v>1</v>
      </c>
      <c r="V18" s="159">
        <v>1</v>
      </c>
      <c r="W18" s="18">
        <v>1</v>
      </c>
      <c r="X18" s="18">
        <v>1</v>
      </c>
      <c r="Y18" s="99">
        <v>1</v>
      </c>
      <c r="Z18" s="99">
        <v>1</v>
      </c>
      <c r="AA18" s="213">
        <v>1</v>
      </c>
      <c r="AB18" s="18">
        <v>1</v>
      </c>
      <c r="AC18" s="99">
        <v>1</v>
      </c>
      <c r="AD18" s="99">
        <v>1</v>
      </c>
      <c r="AE18" s="166">
        <v>1</v>
      </c>
      <c r="AF18" s="18">
        <v>1</v>
      </c>
      <c r="AG18" s="12"/>
    </row>
    <row r="19" spans="1:33" ht="15" customHeight="1">
      <c r="A19" s="715"/>
      <c r="B19" s="726"/>
      <c r="C19" s="19">
        <f t="shared" si="0"/>
        <v>17</v>
      </c>
      <c r="D19" s="19">
        <v>1</v>
      </c>
      <c r="E19" s="100" t="s">
        <v>44</v>
      </c>
      <c r="F19" s="99">
        <v>0</v>
      </c>
      <c r="G19" s="99">
        <v>0</v>
      </c>
      <c r="H19" s="213">
        <v>0</v>
      </c>
      <c r="I19" s="119">
        <v>1</v>
      </c>
      <c r="J19" s="119">
        <v>1</v>
      </c>
      <c r="K19" s="159">
        <v>1</v>
      </c>
      <c r="L19" s="18">
        <v>1</v>
      </c>
      <c r="M19" s="18">
        <v>1</v>
      </c>
      <c r="N19" s="18">
        <v>1</v>
      </c>
      <c r="O19" s="99">
        <v>1</v>
      </c>
      <c r="P19" s="99">
        <v>1</v>
      </c>
      <c r="Q19" s="213">
        <v>1</v>
      </c>
      <c r="R19" s="18">
        <v>1</v>
      </c>
      <c r="S19" s="18">
        <v>1</v>
      </c>
      <c r="T19" s="119">
        <v>1</v>
      </c>
      <c r="U19" s="119">
        <v>1</v>
      </c>
      <c r="V19" s="159">
        <v>1</v>
      </c>
      <c r="W19" s="18">
        <v>1</v>
      </c>
      <c r="X19" s="18">
        <v>1</v>
      </c>
      <c r="Y19" s="99">
        <v>1</v>
      </c>
      <c r="Z19" s="99">
        <v>1</v>
      </c>
      <c r="AA19" s="213">
        <v>1</v>
      </c>
      <c r="AB19" s="18">
        <v>1</v>
      </c>
      <c r="AC19" s="99">
        <v>1</v>
      </c>
      <c r="AD19" s="99">
        <v>1</v>
      </c>
      <c r="AE19" s="166">
        <v>1</v>
      </c>
      <c r="AF19" s="18">
        <v>1</v>
      </c>
      <c r="AG19" s="12"/>
    </row>
    <row r="20" spans="1:33" ht="15" customHeight="1">
      <c r="A20" s="715"/>
      <c r="B20" s="726"/>
      <c r="C20" s="19">
        <f t="shared" si="0"/>
        <v>18</v>
      </c>
      <c r="D20" s="19">
        <v>1</v>
      </c>
      <c r="E20" s="100" t="s">
        <v>1677</v>
      </c>
      <c r="F20" s="99">
        <v>0</v>
      </c>
      <c r="G20" s="99">
        <v>0</v>
      </c>
      <c r="H20" s="213">
        <v>0</v>
      </c>
      <c r="I20" s="119">
        <v>1</v>
      </c>
      <c r="J20" s="119">
        <v>1</v>
      </c>
      <c r="K20" s="159">
        <v>1</v>
      </c>
      <c r="L20" s="18">
        <v>1</v>
      </c>
      <c r="M20" s="18">
        <v>1</v>
      </c>
      <c r="N20" s="18">
        <v>1</v>
      </c>
      <c r="O20" s="99">
        <v>1</v>
      </c>
      <c r="P20" s="99">
        <v>1</v>
      </c>
      <c r="Q20" s="213">
        <v>1</v>
      </c>
      <c r="R20" s="18">
        <v>1</v>
      </c>
      <c r="S20" s="18">
        <v>0</v>
      </c>
      <c r="T20" s="119">
        <v>1</v>
      </c>
      <c r="U20" s="119">
        <v>1</v>
      </c>
      <c r="V20" s="159">
        <v>1</v>
      </c>
      <c r="W20" s="18">
        <v>1</v>
      </c>
      <c r="X20" s="18">
        <v>1</v>
      </c>
      <c r="Y20" s="99">
        <v>1</v>
      </c>
      <c r="Z20" s="99">
        <v>1</v>
      </c>
      <c r="AA20" s="514">
        <v>1</v>
      </c>
      <c r="AB20" s="18">
        <v>0</v>
      </c>
      <c r="AC20" s="99">
        <v>1</v>
      </c>
      <c r="AD20" s="99">
        <v>1</v>
      </c>
      <c r="AE20" s="166">
        <v>1</v>
      </c>
      <c r="AF20" s="18">
        <v>1</v>
      </c>
      <c r="AG20" s="12"/>
    </row>
    <row r="21" spans="1:33" ht="15" customHeight="1">
      <c r="A21" s="715"/>
      <c r="B21" s="726"/>
      <c r="C21" s="19">
        <f t="shared" si="0"/>
        <v>19</v>
      </c>
      <c r="D21" s="19">
        <v>1</v>
      </c>
      <c r="E21" s="100" t="s">
        <v>1661</v>
      </c>
      <c r="F21" s="99">
        <v>0</v>
      </c>
      <c r="G21" s="99">
        <v>0</v>
      </c>
      <c r="H21" s="213">
        <v>0</v>
      </c>
      <c r="I21" s="119">
        <v>1</v>
      </c>
      <c r="J21" s="119">
        <v>1</v>
      </c>
      <c r="K21" s="159">
        <v>1</v>
      </c>
      <c r="L21" s="18">
        <v>1</v>
      </c>
      <c r="M21" s="18">
        <v>1</v>
      </c>
      <c r="N21" s="18">
        <v>0</v>
      </c>
      <c r="O21" s="99">
        <v>1</v>
      </c>
      <c r="P21" s="99">
        <v>1</v>
      </c>
      <c r="Q21" s="213">
        <v>1</v>
      </c>
      <c r="R21" s="18">
        <v>1</v>
      </c>
      <c r="S21" s="18">
        <v>1</v>
      </c>
      <c r="T21" s="119">
        <v>1</v>
      </c>
      <c r="U21" s="119">
        <v>1</v>
      </c>
      <c r="V21" s="159">
        <v>1</v>
      </c>
      <c r="W21" s="18">
        <v>1</v>
      </c>
      <c r="X21" s="18">
        <v>1</v>
      </c>
      <c r="Y21" s="99">
        <v>1</v>
      </c>
      <c r="Z21" s="99">
        <v>1</v>
      </c>
      <c r="AA21" s="213">
        <v>1</v>
      </c>
      <c r="AB21" s="18">
        <v>1</v>
      </c>
      <c r="AC21" s="99">
        <v>1</v>
      </c>
      <c r="AD21" s="99">
        <v>1</v>
      </c>
      <c r="AE21" s="166">
        <v>1</v>
      </c>
      <c r="AF21" s="18">
        <v>1</v>
      </c>
      <c r="AG21" s="12"/>
    </row>
    <row r="22" spans="1:33" ht="15" customHeight="1">
      <c r="A22" s="715"/>
      <c r="B22" s="726"/>
      <c r="C22" s="19">
        <f t="shared" si="0"/>
        <v>20</v>
      </c>
      <c r="D22" s="19">
        <v>1</v>
      </c>
      <c r="E22" s="100" t="s">
        <v>1664</v>
      </c>
      <c r="F22" s="99">
        <v>0</v>
      </c>
      <c r="G22" s="99">
        <v>0</v>
      </c>
      <c r="H22" s="213">
        <v>0</v>
      </c>
      <c r="I22" s="119">
        <v>1</v>
      </c>
      <c r="J22" s="119">
        <v>1</v>
      </c>
      <c r="K22" s="159">
        <v>1</v>
      </c>
      <c r="L22" s="18">
        <v>1</v>
      </c>
      <c r="M22" s="18">
        <v>1</v>
      </c>
      <c r="N22" s="18">
        <v>0</v>
      </c>
      <c r="O22" s="99">
        <v>1</v>
      </c>
      <c r="P22" s="99">
        <v>1</v>
      </c>
      <c r="Q22" s="213">
        <v>1</v>
      </c>
      <c r="R22" s="18">
        <v>1</v>
      </c>
      <c r="S22" s="18">
        <v>0</v>
      </c>
      <c r="T22" s="119">
        <v>1</v>
      </c>
      <c r="U22" s="119">
        <v>1</v>
      </c>
      <c r="V22" s="159">
        <v>1</v>
      </c>
      <c r="W22" s="18">
        <v>1</v>
      </c>
      <c r="X22" s="18">
        <v>1</v>
      </c>
      <c r="Y22" s="99">
        <v>1</v>
      </c>
      <c r="Z22" s="99">
        <v>1</v>
      </c>
      <c r="AA22" s="213">
        <v>1</v>
      </c>
      <c r="AB22" s="18">
        <v>1</v>
      </c>
      <c r="AC22" s="99">
        <v>1</v>
      </c>
      <c r="AD22" s="99">
        <v>1</v>
      </c>
      <c r="AE22" s="166">
        <v>1</v>
      </c>
      <c r="AF22" s="18">
        <v>1</v>
      </c>
      <c r="AG22" s="12"/>
    </row>
    <row r="23" spans="1:33" ht="15" customHeight="1">
      <c r="A23" s="715"/>
      <c r="B23" s="726"/>
      <c r="C23" s="19">
        <v>21</v>
      </c>
      <c r="D23" s="19">
        <v>1</v>
      </c>
      <c r="E23" s="100" t="s">
        <v>1678</v>
      </c>
      <c r="F23" s="99">
        <v>0</v>
      </c>
      <c r="G23" s="99">
        <v>0</v>
      </c>
      <c r="H23" s="213">
        <v>0</v>
      </c>
      <c r="I23" s="119">
        <v>1</v>
      </c>
      <c r="J23" s="119">
        <v>1</v>
      </c>
      <c r="K23" s="159">
        <v>1</v>
      </c>
      <c r="L23" s="18">
        <v>1</v>
      </c>
      <c r="M23" s="18">
        <v>1</v>
      </c>
      <c r="N23" s="18">
        <v>1</v>
      </c>
      <c r="O23" s="99">
        <v>1</v>
      </c>
      <c r="P23" s="99">
        <v>1</v>
      </c>
      <c r="Q23" s="213">
        <v>1</v>
      </c>
      <c r="R23" s="18">
        <v>1</v>
      </c>
      <c r="S23" s="18">
        <v>0</v>
      </c>
      <c r="T23" s="119">
        <v>1</v>
      </c>
      <c r="U23" s="119">
        <v>1</v>
      </c>
      <c r="V23" s="159">
        <v>1</v>
      </c>
      <c r="W23" s="18">
        <v>1</v>
      </c>
      <c r="X23" s="18">
        <v>1</v>
      </c>
      <c r="Y23" s="99">
        <v>1</v>
      </c>
      <c r="Z23" s="99">
        <v>1</v>
      </c>
      <c r="AA23" s="213">
        <v>1</v>
      </c>
      <c r="AB23" s="18">
        <v>1</v>
      </c>
      <c r="AC23" s="99">
        <v>1</v>
      </c>
      <c r="AD23" s="99">
        <v>1</v>
      </c>
      <c r="AE23" s="166">
        <v>1</v>
      </c>
      <c r="AF23" s="18">
        <v>1</v>
      </c>
      <c r="AG23" s="12"/>
    </row>
    <row r="24" spans="1:33" ht="15" customHeight="1">
      <c r="A24" s="715"/>
      <c r="B24" s="726"/>
      <c r="C24" s="19">
        <f t="shared" si="0"/>
        <v>22</v>
      </c>
      <c r="D24" s="19">
        <v>1</v>
      </c>
      <c r="E24" s="100" t="s">
        <v>48</v>
      </c>
      <c r="F24" s="99">
        <v>0</v>
      </c>
      <c r="G24" s="99">
        <v>0</v>
      </c>
      <c r="H24" s="213">
        <v>0</v>
      </c>
      <c r="I24" s="119"/>
      <c r="J24" s="119">
        <v>0</v>
      </c>
      <c r="K24" s="18">
        <v>0</v>
      </c>
      <c r="L24" s="18">
        <v>1</v>
      </c>
      <c r="M24" s="18">
        <v>1</v>
      </c>
      <c r="N24" s="18">
        <v>0</v>
      </c>
      <c r="O24" s="99">
        <v>1</v>
      </c>
      <c r="P24" s="99">
        <v>1</v>
      </c>
      <c r="Q24" s="213">
        <v>1</v>
      </c>
      <c r="R24" s="18">
        <v>1</v>
      </c>
      <c r="S24" s="18">
        <v>1</v>
      </c>
      <c r="T24" s="119">
        <v>0</v>
      </c>
      <c r="U24" s="119">
        <v>0</v>
      </c>
      <c r="V24" s="18">
        <v>0</v>
      </c>
      <c r="W24" s="18">
        <v>1</v>
      </c>
      <c r="X24" s="18">
        <v>1</v>
      </c>
      <c r="Y24" s="99">
        <v>1</v>
      </c>
      <c r="Z24" s="99">
        <v>1</v>
      </c>
      <c r="AA24" s="213">
        <v>1</v>
      </c>
      <c r="AB24" s="18">
        <v>1</v>
      </c>
      <c r="AC24" s="99">
        <v>1</v>
      </c>
      <c r="AD24" s="99">
        <v>1</v>
      </c>
      <c r="AE24" s="166">
        <v>1</v>
      </c>
      <c r="AF24" s="18">
        <v>1</v>
      </c>
      <c r="AG24" s="12"/>
    </row>
    <row r="25" spans="1:33" ht="15" customHeight="1">
      <c r="A25" s="715"/>
      <c r="B25" s="727"/>
      <c r="C25" s="19">
        <f t="shared" si="0"/>
        <v>23</v>
      </c>
      <c r="D25" s="19">
        <v>1</v>
      </c>
      <c r="E25" s="100" t="s">
        <v>49</v>
      </c>
      <c r="F25" s="99">
        <v>0</v>
      </c>
      <c r="G25" s="99">
        <v>0</v>
      </c>
      <c r="H25" s="213">
        <v>0</v>
      </c>
      <c r="I25" s="119">
        <v>1</v>
      </c>
      <c r="J25" s="119">
        <v>1</v>
      </c>
      <c r="K25" s="159">
        <v>1</v>
      </c>
      <c r="L25" s="18">
        <v>1</v>
      </c>
      <c r="M25" s="18">
        <v>1</v>
      </c>
      <c r="N25" s="18">
        <v>1</v>
      </c>
      <c r="O25" s="99">
        <v>1</v>
      </c>
      <c r="P25" s="99">
        <v>1</v>
      </c>
      <c r="Q25" s="213">
        <v>1</v>
      </c>
      <c r="R25" s="18">
        <v>1</v>
      </c>
      <c r="S25" s="18">
        <v>1</v>
      </c>
      <c r="T25" s="119">
        <v>1</v>
      </c>
      <c r="U25" s="119">
        <v>1</v>
      </c>
      <c r="V25" s="159">
        <v>1</v>
      </c>
      <c r="W25" s="18">
        <v>1</v>
      </c>
      <c r="X25" s="18">
        <v>1</v>
      </c>
      <c r="Y25" s="99">
        <v>1</v>
      </c>
      <c r="Z25" s="99">
        <v>1</v>
      </c>
      <c r="AA25" s="213">
        <v>1</v>
      </c>
      <c r="AB25" s="18">
        <v>1</v>
      </c>
      <c r="AC25" s="99">
        <v>1</v>
      </c>
      <c r="AD25" s="99">
        <v>1</v>
      </c>
      <c r="AE25" s="166">
        <v>1</v>
      </c>
      <c r="AF25" s="18">
        <v>1</v>
      </c>
      <c r="AG25" s="12"/>
    </row>
    <row r="26" spans="1:33" ht="15" customHeight="1">
      <c r="A26" s="715"/>
      <c r="B26" s="740" t="s">
        <v>50</v>
      </c>
      <c r="C26" s="20">
        <f t="shared" si="0"/>
        <v>24</v>
      </c>
      <c r="D26" s="20">
        <v>1</v>
      </c>
      <c r="E26" s="100" t="s">
        <v>61</v>
      </c>
      <c r="F26" s="99">
        <v>0</v>
      </c>
      <c r="G26" s="99">
        <v>0</v>
      </c>
      <c r="H26" s="213">
        <v>0</v>
      </c>
      <c r="I26" s="119">
        <v>1</v>
      </c>
      <c r="J26" s="119">
        <v>1</v>
      </c>
      <c r="K26" s="159">
        <v>1</v>
      </c>
      <c r="L26" s="18">
        <v>1</v>
      </c>
      <c r="M26" s="18">
        <v>0</v>
      </c>
      <c r="N26" s="18">
        <v>1</v>
      </c>
      <c r="O26" s="557">
        <v>0</v>
      </c>
      <c r="P26" s="557">
        <v>0</v>
      </c>
      <c r="Q26" s="213">
        <v>1</v>
      </c>
      <c r="R26" s="18">
        <v>1</v>
      </c>
      <c r="S26" s="18">
        <v>1</v>
      </c>
      <c r="T26" s="119">
        <v>1</v>
      </c>
      <c r="U26" s="119">
        <v>1</v>
      </c>
      <c r="V26" s="159">
        <v>1</v>
      </c>
      <c r="W26" s="18">
        <v>1</v>
      </c>
      <c r="X26" s="18">
        <v>1</v>
      </c>
      <c r="Y26" s="99">
        <v>0</v>
      </c>
      <c r="Z26" s="99">
        <v>0</v>
      </c>
      <c r="AA26" s="213">
        <v>0</v>
      </c>
      <c r="AB26" s="18">
        <v>0</v>
      </c>
      <c r="AC26" s="99">
        <v>0</v>
      </c>
      <c r="AD26" s="99">
        <v>0</v>
      </c>
      <c r="AE26" s="166">
        <v>0</v>
      </c>
      <c r="AF26" s="18">
        <v>0</v>
      </c>
      <c r="AG26" s="12"/>
    </row>
    <row r="27" spans="1:33" ht="15" customHeight="1">
      <c r="A27" s="715"/>
      <c r="B27" s="741"/>
      <c r="C27" s="21">
        <f t="shared" si="0"/>
        <v>25</v>
      </c>
      <c r="D27" s="21">
        <v>1</v>
      </c>
      <c r="E27" s="100" t="s">
        <v>52</v>
      </c>
      <c r="F27" s="99">
        <v>0</v>
      </c>
      <c r="G27" s="99">
        <v>0</v>
      </c>
      <c r="H27" s="213">
        <v>0</v>
      </c>
      <c r="I27" s="119">
        <v>1</v>
      </c>
      <c r="J27" s="119">
        <v>1</v>
      </c>
      <c r="K27" s="159">
        <v>1</v>
      </c>
      <c r="L27" s="18">
        <v>1</v>
      </c>
      <c r="M27" s="18">
        <v>0</v>
      </c>
      <c r="N27" s="18">
        <v>1</v>
      </c>
      <c r="O27" s="99">
        <v>0</v>
      </c>
      <c r="P27" s="99">
        <v>0</v>
      </c>
      <c r="Q27" s="18">
        <v>0</v>
      </c>
      <c r="R27" s="18">
        <v>1</v>
      </c>
      <c r="S27" s="18">
        <v>0</v>
      </c>
      <c r="T27" s="119">
        <v>1</v>
      </c>
      <c r="U27" s="119">
        <v>1</v>
      </c>
      <c r="V27" s="159">
        <v>1</v>
      </c>
      <c r="W27" s="18">
        <v>1</v>
      </c>
      <c r="X27" s="18">
        <v>1</v>
      </c>
      <c r="Y27" s="99">
        <v>0</v>
      </c>
      <c r="Z27" s="99">
        <v>0</v>
      </c>
      <c r="AA27" s="213">
        <v>0</v>
      </c>
      <c r="AB27" s="18">
        <v>0</v>
      </c>
      <c r="AC27" s="99">
        <v>0</v>
      </c>
      <c r="AD27" s="99">
        <v>0</v>
      </c>
      <c r="AE27" s="166">
        <v>0</v>
      </c>
      <c r="AF27" s="18">
        <v>0</v>
      </c>
      <c r="AG27" s="12"/>
    </row>
    <row r="28" spans="1:33" ht="15" customHeight="1">
      <c r="A28" s="715"/>
      <c r="B28" s="741"/>
      <c r="C28" s="21">
        <f t="shared" si="0"/>
        <v>26</v>
      </c>
      <c r="D28" s="21">
        <v>1</v>
      </c>
      <c r="E28" s="100" t="s">
        <v>1666</v>
      </c>
      <c r="F28" s="99">
        <v>0</v>
      </c>
      <c r="G28" s="99">
        <v>0</v>
      </c>
      <c r="H28" s="213">
        <v>0</v>
      </c>
      <c r="I28" s="119">
        <v>1</v>
      </c>
      <c r="J28" s="119">
        <v>1</v>
      </c>
      <c r="K28" s="159">
        <v>1</v>
      </c>
      <c r="L28" s="18">
        <v>1</v>
      </c>
      <c r="M28" s="18">
        <v>0</v>
      </c>
      <c r="N28" s="18">
        <v>1</v>
      </c>
      <c r="O28" s="99">
        <v>0</v>
      </c>
      <c r="P28" s="99">
        <v>0</v>
      </c>
      <c r="Q28" s="18">
        <v>0</v>
      </c>
      <c r="R28" s="18">
        <v>1</v>
      </c>
      <c r="S28" s="18">
        <v>1</v>
      </c>
      <c r="T28" s="119">
        <v>1</v>
      </c>
      <c r="U28" s="119">
        <v>1</v>
      </c>
      <c r="V28" s="159">
        <v>1</v>
      </c>
      <c r="W28" s="18">
        <v>1</v>
      </c>
      <c r="X28" s="18">
        <v>1</v>
      </c>
      <c r="Y28" s="99">
        <v>0</v>
      </c>
      <c r="Z28" s="99">
        <v>0</v>
      </c>
      <c r="AA28" s="213">
        <v>0</v>
      </c>
      <c r="AB28" s="18">
        <v>0</v>
      </c>
      <c r="AC28" s="99">
        <v>0</v>
      </c>
      <c r="AD28" s="99">
        <v>0</v>
      </c>
      <c r="AE28" s="166">
        <v>0</v>
      </c>
      <c r="AF28" s="18">
        <v>0</v>
      </c>
      <c r="AG28" s="12"/>
    </row>
    <row r="29" spans="1:33" ht="15" customHeight="1">
      <c r="A29" s="715"/>
      <c r="B29" s="741"/>
      <c r="C29" s="21">
        <f t="shared" si="0"/>
        <v>27</v>
      </c>
      <c r="D29" s="21">
        <v>1</v>
      </c>
      <c r="E29" s="100" t="s">
        <v>1673</v>
      </c>
      <c r="F29" s="99">
        <v>0</v>
      </c>
      <c r="G29" s="99">
        <v>0</v>
      </c>
      <c r="H29" s="213">
        <v>0</v>
      </c>
      <c r="I29" s="119">
        <v>1</v>
      </c>
      <c r="J29" s="119">
        <v>1</v>
      </c>
      <c r="K29" s="159">
        <v>1</v>
      </c>
      <c r="L29" s="18">
        <v>1</v>
      </c>
      <c r="M29" s="18">
        <v>1</v>
      </c>
      <c r="N29" s="18">
        <v>1</v>
      </c>
      <c r="O29" s="99">
        <v>0</v>
      </c>
      <c r="P29" s="99">
        <v>0</v>
      </c>
      <c r="Q29" s="18">
        <v>0</v>
      </c>
      <c r="R29" s="18">
        <v>1</v>
      </c>
      <c r="S29" s="18">
        <v>0</v>
      </c>
      <c r="T29" s="119">
        <v>1</v>
      </c>
      <c r="U29" s="119">
        <v>1</v>
      </c>
      <c r="V29" s="159">
        <v>1</v>
      </c>
      <c r="W29" s="18">
        <v>1</v>
      </c>
      <c r="X29" s="18">
        <v>1</v>
      </c>
      <c r="Y29" s="99">
        <v>0</v>
      </c>
      <c r="Z29" s="99">
        <v>0</v>
      </c>
      <c r="AA29" s="213">
        <v>0</v>
      </c>
      <c r="AB29" s="18">
        <v>0</v>
      </c>
      <c r="AC29" s="99">
        <v>0</v>
      </c>
      <c r="AD29" s="99">
        <v>0</v>
      </c>
      <c r="AE29" s="166">
        <v>0</v>
      </c>
      <c r="AF29" s="18">
        <v>0</v>
      </c>
      <c r="AG29" s="12"/>
    </row>
    <row r="30" spans="1:33" ht="15" customHeight="1">
      <c r="A30" s="715"/>
      <c r="B30" s="741"/>
      <c r="C30" s="21">
        <f t="shared" si="0"/>
        <v>28</v>
      </c>
      <c r="D30" s="21">
        <v>1</v>
      </c>
      <c r="E30" s="100" t="s">
        <v>1662</v>
      </c>
      <c r="F30" s="99">
        <v>0</v>
      </c>
      <c r="G30" s="99">
        <v>0</v>
      </c>
      <c r="H30" s="213">
        <v>0</v>
      </c>
      <c r="I30" s="119">
        <v>1</v>
      </c>
      <c r="J30" s="119">
        <v>1</v>
      </c>
      <c r="K30" s="159">
        <v>1</v>
      </c>
      <c r="L30" s="18">
        <v>1</v>
      </c>
      <c r="M30" s="18">
        <v>1</v>
      </c>
      <c r="N30" s="18">
        <v>1</v>
      </c>
      <c r="O30" s="557">
        <v>0</v>
      </c>
      <c r="P30" s="557">
        <v>0</v>
      </c>
      <c r="Q30" s="18">
        <v>1</v>
      </c>
      <c r="R30" s="18">
        <v>0</v>
      </c>
      <c r="S30" s="18">
        <v>0</v>
      </c>
      <c r="T30" s="119">
        <v>1</v>
      </c>
      <c r="U30" s="119">
        <v>1</v>
      </c>
      <c r="V30" s="529">
        <v>1</v>
      </c>
      <c r="W30" s="18">
        <v>1</v>
      </c>
      <c r="X30" s="18">
        <v>1</v>
      </c>
      <c r="Y30" s="99">
        <v>0</v>
      </c>
      <c r="Z30" s="99">
        <v>0</v>
      </c>
      <c r="AA30" s="213">
        <v>0</v>
      </c>
      <c r="AB30" s="18">
        <v>0</v>
      </c>
      <c r="AC30" s="99">
        <v>0</v>
      </c>
      <c r="AD30" s="99">
        <v>0</v>
      </c>
      <c r="AE30" s="166">
        <v>0</v>
      </c>
      <c r="AF30" s="18">
        <v>0</v>
      </c>
      <c r="AG30" s="12"/>
    </row>
    <row r="31" spans="1:33" ht="15" customHeight="1">
      <c r="A31" s="715"/>
      <c r="B31" s="741"/>
      <c r="C31" s="21">
        <f t="shared" si="0"/>
        <v>29</v>
      </c>
      <c r="D31" s="21">
        <v>1</v>
      </c>
      <c r="E31" s="100" t="s">
        <v>53</v>
      </c>
      <c r="F31" s="99">
        <v>0</v>
      </c>
      <c r="G31" s="99">
        <v>0</v>
      </c>
      <c r="H31" s="213">
        <v>0</v>
      </c>
      <c r="I31" s="119">
        <v>1</v>
      </c>
      <c r="J31" s="119">
        <v>1</v>
      </c>
      <c r="K31" s="159">
        <v>1</v>
      </c>
      <c r="L31" s="18">
        <v>1</v>
      </c>
      <c r="M31" s="18">
        <v>1</v>
      </c>
      <c r="N31" s="18">
        <v>1</v>
      </c>
      <c r="O31" s="557">
        <v>0</v>
      </c>
      <c r="P31" s="557">
        <v>0</v>
      </c>
      <c r="Q31" s="18">
        <v>1</v>
      </c>
      <c r="R31" s="18">
        <v>0</v>
      </c>
      <c r="S31" s="18">
        <v>0</v>
      </c>
      <c r="T31" s="119">
        <v>1</v>
      </c>
      <c r="U31" s="119">
        <v>1</v>
      </c>
      <c r="V31" s="159">
        <v>1</v>
      </c>
      <c r="W31" s="18">
        <v>1</v>
      </c>
      <c r="X31" s="18">
        <v>1</v>
      </c>
      <c r="Y31" s="99">
        <v>0</v>
      </c>
      <c r="Z31" s="99">
        <v>0</v>
      </c>
      <c r="AA31" s="213">
        <v>0</v>
      </c>
      <c r="AB31" s="18">
        <v>0</v>
      </c>
      <c r="AC31" s="557">
        <v>0</v>
      </c>
      <c r="AD31" s="557">
        <v>0</v>
      </c>
      <c r="AE31" s="18">
        <v>1</v>
      </c>
      <c r="AF31" s="18">
        <v>0</v>
      </c>
      <c r="AG31" s="12"/>
    </row>
    <row r="32" spans="1:33" ht="15" customHeight="1">
      <c r="A32" s="715"/>
      <c r="B32" s="741"/>
      <c r="C32" s="21">
        <f t="shared" si="0"/>
        <v>30</v>
      </c>
      <c r="D32" s="21">
        <v>1</v>
      </c>
      <c r="E32" s="100" t="s">
        <v>55</v>
      </c>
      <c r="F32" s="99">
        <v>0</v>
      </c>
      <c r="G32" s="99">
        <v>0</v>
      </c>
      <c r="H32" s="213">
        <v>0</v>
      </c>
      <c r="I32" s="119">
        <v>1</v>
      </c>
      <c r="J32" s="119">
        <v>1</v>
      </c>
      <c r="K32" s="159">
        <v>1</v>
      </c>
      <c r="L32" s="18">
        <v>1</v>
      </c>
      <c r="M32" s="18">
        <v>1</v>
      </c>
      <c r="N32" s="18">
        <v>1</v>
      </c>
      <c r="O32" s="557">
        <v>0</v>
      </c>
      <c r="P32" s="557">
        <v>0</v>
      </c>
      <c r="Q32" s="18">
        <v>1</v>
      </c>
      <c r="R32" s="18">
        <v>0</v>
      </c>
      <c r="S32" s="18">
        <v>0</v>
      </c>
      <c r="T32" s="119">
        <v>1</v>
      </c>
      <c r="U32" s="119">
        <v>1</v>
      </c>
      <c r="V32" s="159">
        <v>1</v>
      </c>
      <c r="W32" s="18">
        <v>1</v>
      </c>
      <c r="X32" s="18">
        <v>1</v>
      </c>
      <c r="Y32" s="99">
        <v>0</v>
      </c>
      <c r="Z32" s="99">
        <v>0</v>
      </c>
      <c r="AA32" s="213">
        <v>0</v>
      </c>
      <c r="AB32" s="18">
        <v>0</v>
      </c>
      <c r="AC32" s="557">
        <v>0</v>
      </c>
      <c r="AD32" s="557">
        <v>0</v>
      </c>
      <c r="AE32" s="18">
        <v>1</v>
      </c>
      <c r="AF32" s="18">
        <v>0</v>
      </c>
      <c r="AG32" s="12"/>
    </row>
    <row r="33" spans="1:33" ht="15" customHeight="1">
      <c r="A33" s="715"/>
      <c r="B33" s="741"/>
      <c r="C33" s="21">
        <f t="shared" si="0"/>
        <v>31</v>
      </c>
      <c r="D33" s="21">
        <v>1</v>
      </c>
      <c r="E33" s="100" t="s">
        <v>54</v>
      </c>
      <c r="F33" s="99">
        <v>0</v>
      </c>
      <c r="G33" s="99">
        <v>0</v>
      </c>
      <c r="H33" s="213">
        <v>0</v>
      </c>
      <c r="I33" s="557">
        <v>0</v>
      </c>
      <c r="J33" s="557">
        <v>0</v>
      </c>
      <c r="K33" s="159">
        <v>1</v>
      </c>
      <c r="L33" s="18">
        <v>1</v>
      </c>
      <c r="M33" s="18">
        <v>1</v>
      </c>
      <c r="N33" s="18">
        <v>0</v>
      </c>
      <c r="O33" s="99">
        <v>0</v>
      </c>
      <c r="P33" s="99">
        <v>0</v>
      </c>
      <c r="Q33" s="213">
        <v>0</v>
      </c>
      <c r="R33" s="18">
        <v>0</v>
      </c>
      <c r="S33" s="18">
        <v>0</v>
      </c>
      <c r="T33" s="119">
        <v>0</v>
      </c>
      <c r="U33" s="119">
        <v>0</v>
      </c>
      <c r="V33" s="18">
        <v>0</v>
      </c>
      <c r="W33" s="18">
        <v>1</v>
      </c>
      <c r="X33" s="18">
        <v>1</v>
      </c>
      <c r="Y33" s="99">
        <v>0</v>
      </c>
      <c r="Z33" s="99">
        <v>0</v>
      </c>
      <c r="AA33" s="213">
        <v>0</v>
      </c>
      <c r="AB33" s="18">
        <v>0</v>
      </c>
      <c r="AC33" s="99">
        <v>0</v>
      </c>
      <c r="AD33" s="99">
        <v>0</v>
      </c>
      <c r="AE33" s="166">
        <v>0</v>
      </c>
      <c r="AF33" s="18">
        <v>0</v>
      </c>
      <c r="AG33" s="12"/>
    </row>
    <row r="34" spans="1:33" ht="15" customHeight="1">
      <c r="A34" s="715"/>
      <c r="B34" s="741"/>
      <c r="C34" s="21">
        <f t="shared" si="0"/>
        <v>32</v>
      </c>
      <c r="D34" s="21">
        <v>1</v>
      </c>
      <c r="E34" s="100" t="s">
        <v>56</v>
      </c>
      <c r="F34" s="99">
        <v>0</v>
      </c>
      <c r="G34" s="99">
        <v>0</v>
      </c>
      <c r="H34" s="213">
        <v>0</v>
      </c>
      <c r="I34" s="119">
        <v>1</v>
      </c>
      <c r="J34" s="119">
        <v>1</v>
      </c>
      <c r="K34" s="18">
        <v>1</v>
      </c>
      <c r="L34" s="18">
        <v>0</v>
      </c>
      <c r="M34" s="18">
        <v>1</v>
      </c>
      <c r="N34" s="18">
        <v>1</v>
      </c>
      <c r="O34" s="99">
        <v>0</v>
      </c>
      <c r="P34" s="99">
        <v>0</v>
      </c>
      <c r="Q34" s="213">
        <v>0</v>
      </c>
      <c r="R34" s="18">
        <v>0</v>
      </c>
      <c r="S34" s="18">
        <v>0</v>
      </c>
      <c r="T34" s="119">
        <v>1</v>
      </c>
      <c r="U34" s="119">
        <v>1</v>
      </c>
      <c r="V34" s="159">
        <v>1</v>
      </c>
      <c r="W34" s="18">
        <v>1</v>
      </c>
      <c r="X34" s="18">
        <v>1</v>
      </c>
      <c r="Y34" s="99">
        <v>0</v>
      </c>
      <c r="Z34" s="99">
        <v>0</v>
      </c>
      <c r="AA34" s="213">
        <v>0</v>
      </c>
      <c r="AB34" s="18">
        <v>0</v>
      </c>
      <c r="AC34" s="99">
        <v>0</v>
      </c>
      <c r="AD34" s="99">
        <v>0</v>
      </c>
      <c r="AE34" s="166">
        <v>0</v>
      </c>
      <c r="AF34" s="18">
        <v>0</v>
      </c>
      <c r="AG34" s="12"/>
    </row>
    <row r="35" spans="1:33" ht="15" customHeight="1">
      <c r="A35" s="715"/>
      <c r="B35" s="741"/>
      <c r="C35" s="21">
        <f t="shared" si="0"/>
        <v>33</v>
      </c>
      <c r="D35" s="21">
        <v>1</v>
      </c>
      <c r="E35" s="100" t="s">
        <v>51</v>
      </c>
      <c r="F35" s="99">
        <v>0</v>
      </c>
      <c r="G35" s="99">
        <v>0</v>
      </c>
      <c r="H35" s="213">
        <v>0</v>
      </c>
      <c r="I35" s="119">
        <v>1</v>
      </c>
      <c r="J35" s="119">
        <v>0</v>
      </c>
      <c r="K35" s="159">
        <v>0</v>
      </c>
      <c r="L35" s="18">
        <v>0</v>
      </c>
      <c r="M35" s="18">
        <v>1</v>
      </c>
      <c r="N35" s="18">
        <v>1</v>
      </c>
      <c r="O35" s="557">
        <v>0</v>
      </c>
      <c r="P35" s="557">
        <v>0</v>
      </c>
      <c r="Q35" s="213">
        <v>1</v>
      </c>
      <c r="R35" s="18">
        <v>1</v>
      </c>
      <c r="S35" s="18">
        <v>0</v>
      </c>
      <c r="T35" s="119">
        <v>0</v>
      </c>
      <c r="U35" s="119">
        <v>0</v>
      </c>
      <c r="V35" s="18">
        <v>0</v>
      </c>
      <c r="W35" s="18">
        <v>1</v>
      </c>
      <c r="X35" s="18">
        <v>1</v>
      </c>
      <c r="Y35" s="99">
        <v>0</v>
      </c>
      <c r="Z35" s="99">
        <v>0</v>
      </c>
      <c r="AA35" s="213">
        <v>0</v>
      </c>
      <c r="AB35" s="18">
        <v>0</v>
      </c>
      <c r="AC35" s="99">
        <v>0</v>
      </c>
      <c r="AD35" s="99">
        <v>0</v>
      </c>
      <c r="AE35" s="166">
        <v>0</v>
      </c>
      <c r="AF35" s="18">
        <v>0</v>
      </c>
      <c r="AG35" s="12"/>
    </row>
    <row r="36" spans="1:33" ht="15" customHeight="1">
      <c r="A36" s="715"/>
      <c r="B36" s="741"/>
      <c r="C36" s="21">
        <f t="shared" si="0"/>
        <v>34</v>
      </c>
      <c r="D36" s="21">
        <v>1</v>
      </c>
      <c r="E36" s="100" t="s">
        <v>57</v>
      </c>
      <c r="F36" s="99">
        <v>0</v>
      </c>
      <c r="G36" s="99">
        <v>0</v>
      </c>
      <c r="H36" s="213">
        <v>0</v>
      </c>
      <c r="I36" s="119">
        <v>1</v>
      </c>
      <c r="J36" s="119">
        <v>0</v>
      </c>
      <c r="K36" s="159">
        <v>0</v>
      </c>
      <c r="L36" s="18">
        <v>0</v>
      </c>
      <c r="M36" s="18">
        <v>1</v>
      </c>
      <c r="N36" s="18">
        <v>1</v>
      </c>
      <c r="O36" s="557">
        <v>0</v>
      </c>
      <c r="P36" s="557">
        <v>0</v>
      </c>
      <c r="Q36" s="213">
        <v>1</v>
      </c>
      <c r="R36" s="18">
        <v>1</v>
      </c>
      <c r="S36" s="18">
        <v>1</v>
      </c>
      <c r="T36" s="119">
        <v>0</v>
      </c>
      <c r="U36" s="119">
        <v>0</v>
      </c>
      <c r="V36" s="18">
        <v>0</v>
      </c>
      <c r="W36" s="18">
        <v>1</v>
      </c>
      <c r="X36" s="18">
        <v>1</v>
      </c>
      <c r="Y36" s="99">
        <v>0</v>
      </c>
      <c r="Z36" s="99">
        <v>0</v>
      </c>
      <c r="AA36" s="213">
        <v>0</v>
      </c>
      <c r="AB36" s="18">
        <v>0</v>
      </c>
      <c r="AC36" s="99">
        <v>0</v>
      </c>
      <c r="AD36" s="99">
        <v>0</v>
      </c>
      <c r="AE36" s="166">
        <v>0</v>
      </c>
      <c r="AF36" s="18">
        <v>0</v>
      </c>
      <c r="AG36" s="12"/>
    </row>
    <row r="37" spans="1:33" ht="15" customHeight="1">
      <c r="A37" s="715"/>
      <c r="B37" s="741"/>
      <c r="C37" s="21">
        <f t="shared" si="0"/>
        <v>35</v>
      </c>
      <c r="D37" s="21">
        <v>1</v>
      </c>
      <c r="E37" s="100" t="s">
        <v>58</v>
      </c>
      <c r="F37" s="99">
        <v>0</v>
      </c>
      <c r="G37" s="99">
        <v>0</v>
      </c>
      <c r="H37" s="213">
        <v>0</v>
      </c>
      <c r="I37" s="119">
        <v>1</v>
      </c>
      <c r="J37" s="119">
        <v>0</v>
      </c>
      <c r="K37" s="159">
        <v>0</v>
      </c>
      <c r="L37" s="18">
        <v>0</v>
      </c>
      <c r="M37" s="18">
        <v>1</v>
      </c>
      <c r="N37" s="18">
        <v>1</v>
      </c>
      <c r="O37" s="99">
        <v>0</v>
      </c>
      <c r="P37" s="99">
        <v>0</v>
      </c>
      <c r="Q37" s="213">
        <v>1</v>
      </c>
      <c r="R37" s="18">
        <v>1</v>
      </c>
      <c r="S37" s="18">
        <v>1</v>
      </c>
      <c r="T37" s="119">
        <v>0</v>
      </c>
      <c r="U37" s="119">
        <v>0</v>
      </c>
      <c r="V37" s="18">
        <v>0</v>
      </c>
      <c r="W37" s="18">
        <v>1</v>
      </c>
      <c r="X37" s="18">
        <v>0</v>
      </c>
      <c r="Y37" s="99">
        <v>0</v>
      </c>
      <c r="Z37" s="99">
        <v>0</v>
      </c>
      <c r="AA37" s="213">
        <v>0</v>
      </c>
      <c r="AB37" s="18">
        <v>0</v>
      </c>
      <c r="AC37" s="99">
        <v>0</v>
      </c>
      <c r="AD37" s="99">
        <v>0</v>
      </c>
      <c r="AE37" s="166">
        <v>0</v>
      </c>
      <c r="AF37" s="18">
        <v>0</v>
      </c>
      <c r="AG37" s="12"/>
    </row>
    <row r="38" spans="1:33" ht="15" customHeight="1">
      <c r="A38" s="715"/>
      <c r="B38" s="741"/>
      <c r="C38" s="21">
        <f t="shared" si="0"/>
        <v>36</v>
      </c>
      <c r="D38" s="21">
        <v>1</v>
      </c>
      <c r="E38" s="100" t="s">
        <v>59</v>
      </c>
      <c r="F38" s="99">
        <v>0</v>
      </c>
      <c r="G38" s="99">
        <v>0</v>
      </c>
      <c r="H38" s="213">
        <v>0</v>
      </c>
      <c r="I38" s="557">
        <v>0</v>
      </c>
      <c r="J38" s="557">
        <v>0</v>
      </c>
      <c r="K38" s="159">
        <v>1</v>
      </c>
      <c r="L38" s="18">
        <v>1</v>
      </c>
      <c r="M38" s="18">
        <v>1</v>
      </c>
      <c r="N38" s="18">
        <v>1</v>
      </c>
      <c r="O38" s="99">
        <v>0</v>
      </c>
      <c r="P38" s="99">
        <v>0</v>
      </c>
      <c r="Q38" s="213">
        <v>0</v>
      </c>
      <c r="R38" s="18">
        <v>0</v>
      </c>
      <c r="S38" s="18">
        <v>1</v>
      </c>
      <c r="T38" s="557">
        <v>0</v>
      </c>
      <c r="U38" s="557">
        <v>0</v>
      </c>
      <c r="V38" s="18">
        <v>1</v>
      </c>
      <c r="W38" s="18">
        <v>0</v>
      </c>
      <c r="X38" s="18">
        <v>1</v>
      </c>
      <c r="Y38" s="99">
        <v>0</v>
      </c>
      <c r="Z38" s="99">
        <v>0</v>
      </c>
      <c r="AA38" s="213">
        <v>0</v>
      </c>
      <c r="AB38" s="18">
        <v>0</v>
      </c>
      <c r="AC38" s="99">
        <v>0</v>
      </c>
      <c r="AD38" s="99">
        <v>0</v>
      </c>
      <c r="AE38" s="166">
        <v>0</v>
      </c>
      <c r="AF38" s="18">
        <v>1</v>
      </c>
      <c r="AG38" s="12"/>
    </row>
    <row r="39" spans="1:33" ht="15" customHeight="1">
      <c r="A39" s="715"/>
      <c r="B39" s="741"/>
      <c r="C39" s="21">
        <f t="shared" si="0"/>
        <v>37</v>
      </c>
      <c r="D39" s="21">
        <v>1</v>
      </c>
      <c r="E39" s="100" t="s">
        <v>2099</v>
      </c>
      <c r="F39" s="99">
        <v>0</v>
      </c>
      <c r="G39" s="99">
        <v>0</v>
      </c>
      <c r="H39" s="213">
        <v>0</v>
      </c>
      <c r="I39" s="119">
        <v>1</v>
      </c>
      <c r="J39" s="119">
        <v>1</v>
      </c>
      <c r="K39" s="159">
        <v>1</v>
      </c>
      <c r="L39" s="18">
        <v>1</v>
      </c>
      <c r="M39" s="18">
        <v>1</v>
      </c>
      <c r="N39" s="18">
        <v>1</v>
      </c>
      <c r="O39" s="557">
        <v>0</v>
      </c>
      <c r="P39" s="557">
        <v>0</v>
      </c>
      <c r="Q39" s="213">
        <v>1</v>
      </c>
      <c r="R39" s="18">
        <v>1</v>
      </c>
      <c r="S39" s="18">
        <v>1</v>
      </c>
      <c r="T39" s="119">
        <v>1</v>
      </c>
      <c r="U39" s="119">
        <v>1</v>
      </c>
      <c r="V39" s="159">
        <v>1</v>
      </c>
      <c r="W39" s="18">
        <v>1</v>
      </c>
      <c r="X39" s="18">
        <v>1</v>
      </c>
      <c r="Y39" s="99">
        <v>0</v>
      </c>
      <c r="Z39" s="99">
        <v>0</v>
      </c>
      <c r="AA39" s="213">
        <v>0</v>
      </c>
      <c r="AB39" s="18">
        <v>0</v>
      </c>
      <c r="AC39" s="99">
        <v>0</v>
      </c>
      <c r="AD39" s="99">
        <v>0</v>
      </c>
      <c r="AE39" s="166">
        <v>1</v>
      </c>
      <c r="AF39" s="18">
        <v>1</v>
      </c>
      <c r="AG39" s="12"/>
    </row>
    <row r="40" spans="1:33" ht="15" customHeight="1">
      <c r="A40" s="715"/>
      <c r="B40" s="741"/>
      <c r="C40" s="21">
        <f t="shared" si="0"/>
        <v>38</v>
      </c>
      <c r="D40" s="21">
        <v>1</v>
      </c>
      <c r="E40" s="100" t="s">
        <v>60</v>
      </c>
      <c r="F40" s="99">
        <v>0</v>
      </c>
      <c r="G40" s="99">
        <v>0</v>
      </c>
      <c r="H40" s="213">
        <v>0</v>
      </c>
      <c r="I40" s="119">
        <v>1</v>
      </c>
      <c r="J40" s="119">
        <v>1</v>
      </c>
      <c r="K40" s="159">
        <v>1</v>
      </c>
      <c r="L40" s="18">
        <v>1</v>
      </c>
      <c r="M40" s="18">
        <v>1</v>
      </c>
      <c r="N40" s="18">
        <v>1</v>
      </c>
      <c r="O40" s="557">
        <v>0</v>
      </c>
      <c r="P40" s="557">
        <v>0</v>
      </c>
      <c r="Q40" s="213">
        <v>1</v>
      </c>
      <c r="R40" s="18">
        <v>1</v>
      </c>
      <c r="S40" s="18">
        <v>0</v>
      </c>
      <c r="T40" s="119">
        <v>1</v>
      </c>
      <c r="U40" s="119">
        <v>1</v>
      </c>
      <c r="V40" s="159">
        <v>1</v>
      </c>
      <c r="W40" s="18">
        <v>1</v>
      </c>
      <c r="X40" s="18">
        <v>1</v>
      </c>
      <c r="Y40" s="99">
        <v>0</v>
      </c>
      <c r="Z40" s="99">
        <v>0</v>
      </c>
      <c r="AA40" s="213">
        <v>0</v>
      </c>
      <c r="AB40" s="18">
        <v>0</v>
      </c>
      <c r="AC40" s="99">
        <v>0</v>
      </c>
      <c r="AD40" s="99">
        <v>0</v>
      </c>
      <c r="AE40" s="166">
        <v>1</v>
      </c>
      <c r="AF40" s="18">
        <v>1</v>
      </c>
      <c r="AG40" s="12"/>
    </row>
    <row r="41" spans="1:33" ht="15" customHeight="1">
      <c r="A41" s="715"/>
      <c r="B41" s="742"/>
      <c r="C41" s="289">
        <f t="shared" si="0"/>
        <v>39</v>
      </c>
      <c r="D41" s="21">
        <v>1</v>
      </c>
      <c r="E41" s="100" t="s">
        <v>62</v>
      </c>
      <c r="F41" s="99">
        <v>0</v>
      </c>
      <c r="G41" s="99">
        <v>0</v>
      </c>
      <c r="H41" s="213">
        <v>0</v>
      </c>
      <c r="I41" s="119">
        <v>1</v>
      </c>
      <c r="J41" s="119">
        <v>1</v>
      </c>
      <c r="K41" s="159">
        <v>1</v>
      </c>
      <c r="L41" s="18">
        <v>1</v>
      </c>
      <c r="M41" s="18">
        <v>1</v>
      </c>
      <c r="N41" s="18">
        <v>1</v>
      </c>
      <c r="O41" s="557">
        <v>0</v>
      </c>
      <c r="P41" s="557">
        <v>0</v>
      </c>
      <c r="Q41" s="213">
        <v>1</v>
      </c>
      <c r="R41" s="18">
        <v>1</v>
      </c>
      <c r="S41" s="18">
        <v>1</v>
      </c>
      <c r="T41" s="119">
        <v>1</v>
      </c>
      <c r="U41" s="119">
        <v>1</v>
      </c>
      <c r="V41" s="159">
        <v>1</v>
      </c>
      <c r="W41" s="18">
        <v>1</v>
      </c>
      <c r="X41" s="18">
        <v>1</v>
      </c>
      <c r="Y41" s="99">
        <v>0</v>
      </c>
      <c r="Z41" s="99">
        <v>0</v>
      </c>
      <c r="AA41" s="213">
        <v>0</v>
      </c>
      <c r="AB41" s="18">
        <v>0</v>
      </c>
      <c r="AC41" s="99">
        <v>0</v>
      </c>
      <c r="AD41" s="99">
        <v>0</v>
      </c>
      <c r="AE41" s="166">
        <v>1</v>
      </c>
      <c r="AF41" s="18">
        <v>1</v>
      </c>
      <c r="AG41" s="12"/>
    </row>
    <row r="42" spans="1:33" ht="15" customHeight="1">
      <c r="A42" s="715"/>
      <c r="B42" s="722" t="s">
        <v>63</v>
      </c>
      <c r="C42" s="23">
        <f t="shared" si="0"/>
        <v>40</v>
      </c>
      <c r="D42" s="22">
        <v>1</v>
      </c>
      <c r="E42" s="100" t="s">
        <v>64</v>
      </c>
      <c r="F42" s="99">
        <v>0</v>
      </c>
      <c r="G42" s="99">
        <v>0</v>
      </c>
      <c r="H42" s="213">
        <v>0</v>
      </c>
      <c r="I42" s="119">
        <v>1</v>
      </c>
      <c r="J42" s="119">
        <v>1</v>
      </c>
      <c r="K42" s="159">
        <v>1</v>
      </c>
      <c r="L42" s="18">
        <v>1</v>
      </c>
      <c r="M42" s="18">
        <v>1</v>
      </c>
      <c r="N42" s="18">
        <v>1</v>
      </c>
      <c r="O42" s="99">
        <v>0</v>
      </c>
      <c r="P42" s="99">
        <v>0</v>
      </c>
      <c r="Q42" s="213">
        <v>0</v>
      </c>
      <c r="R42" s="18">
        <v>0</v>
      </c>
      <c r="S42" s="18">
        <v>1</v>
      </c>
      <c r="T42" s="119">
        <v>1</v>
      </c>
      <c r="U42" s="119">
        <v>1</v>
      </c>
      <c r="V42" s="159">
        <v>1</v>
      </c>
      <c r="W42" s="18">
        <v>1</v>
      </c>
      <c r="X42" s="18">
        <v>1</v>
      </c>
      <c r="Y42" s="99">
        <v>0</v>
      </c>
      <c r="Z42" s="99">
        <v>0</v>
      </c>
      <c r="AA42" s="213">
        <v>0</v>
      </c>
      <c r="AB42" s="18">
        <v>0</v>
      </c>
      <c r="AC42" s="99">
        <v>0</v>
      </c>
      <c r="AD42" s="99">
        <v>0</v>
      </c>
      <c r="AE42" s="166">
        <v>1</v>
      </c>
      <c r="AF42" s="18">
        <v>1</v>
      </c>
      <c r="AG42" s="12"/>
    </row>
    <row r="43" spans="1:33" ht="15" customHeight="1">
      <c r="A43" s="715"/>
      <c r="B43" s="723"/>
      <c r="C43" s="23">
        <f t="shared" si="0"/>
        <v>41</v>
      </c>
      <c r="D43" s="23">
        <v>1</v>
      </c>
      <c r="E43" s="100" t="s">
        <v>65</v>
      </c>
      <c r="F43" s="99">
        <v>0</v>
      </c>
      <c r="G43" s="99">
        <v>0</v>
      </c>
      <c r="H43" s="213">
        <v>0</v>
      </c>
      <c r="I43" s="119">
        <v>1</v>
      </c>
      <c r="J43" s="119">
        <v>1</v>
      </c>
      <c r="K43" s="159">
        <v>1</v>
      </c>
      <c r="L43" s="18">
        <v>1</v>
      </c>
      <c r="M43" s="18">
        <v>1</v>
      </c>
      <c r="N43" s="18">
        <v>1</v>
      </c>
      <c r="O43" s="99">
        <v>0</v>
      </c>
      <c r="P43" s="99">
        <v>0</v>
      </c>
      <c r="Q43" s="213">
        <v>0</v>
      </c>
      <c r="R43" s="18">
        <v>0</v>
      </c>
      <c r="S43" s="18">
        <v>1</v>
      </c>
      <c r="T43" s="119">
        <v>1</v>
      </c>
      <c r="U43" s="119">
        <v>1</v>
      </c>
      <c r="V43" s="159">
        <v>1</v>
      </c>
      <c r="W43" s="18">
        <v>1</v>
      </c>
      <c r="X43" s="18">
        <v>1</v>
      </c>
      <c r="Y43" s="99">
        <v>0</v>
      </c>
      <c r="Z43" s="99">
        <v>0</v>
      </c>
      <c r="AA43" s="213">
        <v>0</v>
      </c>
      <c r="AB43" s="18">
        <v>0</v>
      </c>
      <c r="AC43" s="99">
        <v>0</v>
      </c>
      <c r="AD43" s="99">
        <v>0</v>
      </c>
      <c r="AE43" s="166">
        <v>1</v>
      </c>
      <c r="AF43" s="18">
        <v>1</v>
      </c>
      <c r="AG43" s="12"/>
    </row>
    <row r="44" spans="1:33" ht="15" customHeight="1">
      <c r="A44" s="715"/>
      <c r="B44" s="723"/>
      <c r="C44" s="23">
        <f t="shared" si="0"/>
        <v>42</v>
      </c>
      <c r="D44" s="23">
        <v>1</v>
      </c>
      <c r="E44" s="100" t="s">
        <v>66</v>
      </c>
      <c r="F44" s="99">
        <v>0</v>
      </c>
      <c r="G44" s="99">
        <v>0</v>
      </c>
      <c r="H44" s="213">
        <v>0</v>
      </c>
      <c r="I44" s="119">
        <v>1</v>
      </c>
      <c r="J44" s="119">
        <v>1</v>
      </c>
      <c r="K44" s="159">
        <v>1</v>
      </c>
      <c r="L44" s="18">
        <v>1</v>
      </c>
      <c r="M44" s="18">
        <v>1</v>
      </c>
      <c r="N44" s="18">
        <v>1</v>
      </c>
      <c r="O44" s="99">
        <v>0</v>
      </c>
      <c r="P44" s="99">
        <v>0</v>
      </c>
      <c r="Q44" s="213">
        <v>0</v>
      </c>
      <c r="R44" s="18">
        <v>0</v>
      </c>
      <c r="S44" s="18">
        <v>1</v>
      </c>
      <c r="T44" s="119">
        <v>1</v>
      </c>
      <c r="U44" s="119">
        <v>1</v>
      </c>
      <c r="V44" s="159">
        <v>1</v>
      </c>
      <c r="W44" s="18">
        <v>1</v>
      </c>
      <c r="X44" s="18">
        <v>1</v>
      </c>
      <c r="Y44" s="99">
        <v>0</v>
      </c>
      <c r="Z44" s="99">
        <v>0</v>
      </c>
      <c r="AA44" s="213">
        <v>0</v>
      </c>
      <c r="AB44" s="18">
        <v>0</v>
      </c>
      <c r="AC44" s="99">
        <v>0</v>
      </c>
      <c r="AD44" s="99">
        <v>0</v>
      </c>
      <c r="AE44" s="166">
        <v>1</v>
      </c>
      <c r="AF44" s="18">
        <v>1</v>
      </c>
      <c r="AG44" s="12"/>
    </row>
    <row r="45" spans="1:33" ht="15" customHeight="1">
      <c r="A45" s="715"/>
      <c r="B45" s="723"/>
      <c r="C45" s="23">
        <f t="shared" si="0"/>
        <v>43</v>
      </c>
      <c r="D45" s="23">
        <v>1</v>
      </c>
      <c r="E45" s="100" t="s">
        <v>67</v>
      </c>
      <c r="F45" s="99">
        <v>0</v>
      </c>
      <c r="G45" s="99">
        <v>0</v>
      </c>
      <c r="H45" s="213">
        <v>0</v>
      </c>
      <c r="I45" s="119">
        <v>1</v>
      </c>
      <c r="J45" s="119">
        <v>1</v>
      </c>
      <c r="K45" s="159">
        <v>1</v>
      </c>
      <c r="L45" s="18">
        <v>1</v>
      </c>
      <c r="M45" s="18">
        <v>1</v>
      </c>
      <c r="N45" s="18">
        <v>1</v>
      </c>
      <c r="O45" s="99">
        <v>0</v>
      </c>
      <c r="P45" s="99">
        <v>0</v>
      </c>
      <c r="Q45" s="213">
        <v>0</v>
      </c>
      <c r="R45" s="18">
        <v>0</v>
      </c>
      <c r="S45" s="18">
        <v>0</v>
      </c>
      <c r="T45" s="119">
        <v>1</v>
      </c>
      <c r="U45" s="119">
        <v>1</v>
      </c>
      <c r="V45" s="159">
        <v>1</v>
      </c>
      <c r="W45" s="18">
        <v>1</v>
      </c>
      <c r="X45" s="18">
        <v>1</v>
      </c>
      <c r="Y45" s="99">
        <v>0</v>
      </c>
      <c r="Z45" s="99">
        <v>0</v>
      </c>
      <c r="AA45" s="213">
        <v>0</v>
      </c>
      <c r="AB45" s="18">
        <v>0</v>
      </c>
      <c r="AC45" s="99">
        <v>0</v>
      </c>
      <c r="AD45" s="99">
        <v>0</v>
      </c>
      <c r="AE45" s="166">
        <v>0</v>
      </c>
      <c r="AF45" s="18">
        <v>0</v>
      </c>
      <c r="AG45" s="12"/>
    </row>
    <row r="46" spans="1:33" ht="15" customHeight="1">
      <c r="A46" s="715"/>
      <c r="B46" s="723"/>
      <c r="C46" s="23">
        <f t="shared" si="0"/>
        <v>44</v>
      </c>
      <c r="D46" s="23">
        <v>1</v>
      </c>
      <c r="E46" s="100" t="s">
        <v>68</v>
      </c>
      <c r="F46" s="99">
        <v>0</v>
      </c>
      <c r="G46" s="99">
        <v>0</v>
      </c>
      <c r="H46" s="213">
        <v>0</v>
      </c>
      <c r="I46" s="119">
        <v>1</v>
      </c>
      <c r="J46" s="119">
        <v>1</v>
      </c>
      <c r="K46" s="159">
        <v>1</v>
      </c>
      <c r="L46" s="18">
        <v>1</v>
      </c>
      <c r="M46" s="18">
        <v>1</v>
      </c>
      <c r="N46" s="18">
        <v>1</v>
      </c>
      <c r="O46" s="99">
        <v>0</v>
      </c>
      <c r="P46" s="99">
        <v>0</v>
      </c>
      <c r="Q46" s="213">
        <v>0</v>
      </c>
      <c r="R46" s="18">
        <v>0</v>
      </c>
      <c r="S46" s="18">
        <v>0</v>
      </c>
      <c r="T46" s="119">
        <v>1</v>
      </c>
      <c r="U46" s="119">
        <v>1</v>
      </c>
      <c r="V46" s="159">
        <v>1</v>
      </c>
      <c r="W46" s="18">
        <v>1</v>
      </c>
      <c r="X46" s="18">
        <v>1</v>
      </c>
      <c r="Y46" s="99">
        <v>0</v>
      </c>
      <c r="Z46" s="99">
        <v>0</v>
      </c>
      <c r="AA46" s="213">
        <v>0</v>
      </c>
      <c r="AB46" s="18">
        <v>0</v>
      </c>
      <c r="AC46" s="99">
        <v>0</v>
      </c>
      <c r="AD46" s="99">
        <v>0</v>
      </c>
      <c r="AE46" s="166">
        <v>0</v>
      </c>
      <c r="AF46" s="18">
        <v>0</v>
      </c>
      <c r="AG46" s="12"/>
    </row>
    <row r="47" spans="1:33" ht="15" customHeight="1">
      <c r="A47" s="715"/>
      <c r="B47" s="723"/>
      <c r="C47" s="23">
        <f t="shared" si="0"/>
        <v>45</v>
      </c>
      <c r="D47" s="23">
        <v>1</v>
      </c>
      <c r="E47" s="100" t="s">
        <v>69</v>
      </c>
      <c r="F47" s="99">
        <v>0</v>
      </c>
      <c r="G47" s="99">
        <v>0</v>
      </c>
      <c r="H47" s="213">
        <v>0</v>
      </c>
      <c r="I47" s="119">
        <v>1</v>
      </c>
      <c r="J47" s="119">
        <v>1</v>
      </c>
      <c r="K47" s="159">
        <v>1</v>
      </c>
      <c r="L47" s="18">
        <v>1</v>
      </c>
      <c r="M47" s="18">
        <v>1</v>
      </c>
      <c r="N47" s="18">
        <v>1</v>
      </c>
      <c r="O47" s="99">
        <v>0</v>
      </c>
      <c r="P47" s="99">
        <v>0</v>
      </c>
      <c r="Q47" s="213">
        <v>0</v>
      </c>
      <c r="R47" s="18">
        <v>0</v>
      </c>
      <c r="S47" s="18">
        <v>0</v>
      </c>
      <c r="T47" s="119">
        <v>1</v>
      </c>
      <c r="U47" s="119">
        <v>1</v>
      </c>
      <c r="V47" s="159">
        <v>1</v>
      </c>
      <c r="W47" s="18">
        <v>1</v>
      </c>
      <c r="X47" s="18">
        <v>1</v>
      </c>
      <c r="Y47" s="99">
        <v>0</v>
      </c>
      <c r="Z47" s="99">
        <v>0</v>
      </c>
      <c r="AA47" s="213">
        <v>0</v>
      </c>
      <c r="AB47" s="18">
        <v>0</v>
      </c>
      <c r="AC47" s="99">
        <v>0</v>
      </c>
      <c r="AD47" s="99">
        <v>0</v>
      </c>
      <c r="AE47" s="166">
        <v>0</v>
      </c>
      <c r="AF47" s="18">
        <v>0</v>
      </c>
      <c r="AG47" s="12"/>
    </row>
    <row r="48" spans="1:33" ht="15" customHeight="1">
      <c r="A48" s="715"/>
      <c r="B48" s="723"/>
      <c r="C48" s="23">
        <f t="shared" si="0"/>
        <v>46</v>
      </c>
      <c r="D48" s="23">
        <v>1</v>
      </c>
      <c r="E48" s="100" t="s">
        <v>70</v>
      </c>
      <c r="F48" s="99">
        <v>0</v>
      </c>
      <c r="G48" s="99">
        <v>0</v>
      </c>
      <c r="H48" s="213">
        <v>0</v>
      </c>
      <c r="I48" s="119">
        <v>1</v>
      </c>
      <c r="J48" s="119">
        <v>1</v>
      </c>
      <c r="K48" s="159">
        <v>1</v>
      </c>
      <c r="L48" s="18">
        <v>1</v>
      </c>
      <c r="M48" s="18">
        <v>1</v>
      </c>
      <c r="N48" s="18">
        <v>1</v>
      </c>
      <c r="O48" s="99">
        <v>0</v>
      </c>
      <c r="P48" s="99">
        <v>0</v>
      </c>
      <c r="Q48" s="18">
        <v>0</v>
      </c>
      <c r="R48" s="18">
        <v>1</v>
      </c>
      <c r="S48" s="18">
        <v>1</v>
      </c>
      <c r="T48" s="119">
        <v>1</v>
      </c>
      <c r="U48" s="119">
        <v>1</v>
      </c>
      <c r="V48" s="159">
        <v>1</v>
      </c>
      <c r="W48" s="18">
        <v>1</v>
      </c>
      <c r="X48" s="18">
        <v>1</v>
      </c>
      <c r="Y48" s="99">
        <v>0</v>
      </c>
      <c r="Z48" s="99">
        <v>0</v>
      </c>
      <c r="AA48" s="213">
        <v>0</v>
      </c>
      <c r="AB48" s="18">
        <v>0</v>
      </c>
      <c r="AC48" s="99">
        <v>0</v>
      </c>
      <c r="AD48" s="99">
        <v>0</v>
      </c>
      <c r="AE48" s="166">
        <v>1</v>
      </c>
      <c r="AF48" s="18">
        <v>1</v>
      </c>
      <c r="AG48" s="12"/>
    </row>
    <row r="49" spans="1:33" ht="15" customHeight="1">
      <c r="A49" s="715"/>
      <c r="B49" s="723"/>
      <c r="C49" s="23">
        <f t="shared" si="0"/>
        <v>47</v>
      </c>
      <c r="D49" s="23">
        <v>1</v>
      </c>
      <c r="E49" s="100" t="s">
        <v>71</v>
      </c>
      <c r="F49" s="99">
        <v>0</v>
      </c>
      <c r="G49" s="99">
        <v>0</v>
      </c>
      <c r="H49" s="213">
        <v>0</v>
      </c>
      <c r="I49" s="119">
        <v>1</v>
      </c>
      <c r="J49" s="119">
        <v>1</v>
      </c>
      <c r="K49" s="159">
        <v>1</v>
      </c>
      <c r="L49" s="18">
        <v>1</v>
      </c>
      <c r="M49" s="18">
        <v>1</v>
      </c>
      <c r="N49" s="18">
        <v>1</v>
      </c>
      <c r="O49" s="99">
        <v>0</v>
      </c>
      <c r="P49" s="99">
        <v>0</v>
      </c>
      <c r="Q49" s="18">
        <v>0</v>
      </c>
      <c r="R49" s="18">
        <v>1</v>
      </c>
      <c r="S49" s="18">
        <v>1</v>
      </c>
      <c r="T49" s="119">
        <v>1</v>
      </c>
      <c r="U49" s="119">
        <v>1</v>
      </c>
      <c r="V49" s="159">
        <v>1</v>
      </c>
      <c r="W49" s="18">
        <v>1</v>
      </c>
      <c r="X49" s="18">
        <v>1</v>
      </c>
      <c r="Y49" s="99">
        <v>0</v>
      </c>
      <c r="Z49" s="99">
        <v>0</v>
      </c>
      <c r="AA49" s="213">
        <v>0</v>
      </c>
      <c r="AB49" s="18">
        <v>0</v>
      </c>
      <c r="AC49" s="99">
        <v>0</v>
      </c>
      <c r="AD49" s="99">
        <v>0</v>
      </c>
      <c r="AE49" s="166">
        <v>1</v>
      </c>
      <c r="AF49" s="18">
        <v>1</v>
      </c>
      <c r="AG49" s="12"/>
    </row>
    <row r="50" spans="1:33" ht="15" customHeight="1">
      <c r="A50" s="715"/>
      <c r="B50" s="723"/>
      <c r="C50" s="23">
        <f t="shared" si="0"/>
        <v>48</v>
      </c>
      <c r="D50" s="23">
        <v>1</v>
      </c>
      <c r="E50" s="100" t="s">
        <v>72</v>
      </c>
      <c r="F50" s="99">
        <v>0</v>
      </c>
      <c r="G50" s="99">
        <v>0</v>
      </c>
      <c r="H50" s="213">
        <v>0</v>
      </c>
      <c r="I50" s="119">
        <v>1</v>
      </c>
      <c r="J50" s="119">
        <v>1</v>
      </c>
      <c r="K50" s="159">
        <v>1</v>
      </c>
      <c r="L50" s="18">
        <v>1</v>
      </c>
      <c r="M50" s="18">
        <v>1</v>
      </c>
      <c r="N50" s="18">
        <v>1</v>
      </c>
      <c r="O50" s="99">
        <v>0</v>
      </c>
      <c r="P50" s="99">
        <v>0</v>
      </c>
      <c r="Q50" s="18">
        <v>0</v>
      </c>
      <c r="R50" s="18">
        <v>1</v>
      </c>
      <c r="S50" s="18">
        <v>1</v>
      </c>
      <c r="T50" s="119">
        <v>1</v>
      </c>
      <c r="U50" s="119">
        <v>1</v>
      </c>
      <c r="V50" s="159">
        <v>1</v>
      </c>
      <c r="W50" s="18">
        <v>1</v>
      </c>
      <c r="X50" s="18">
        <v>1</v>
      </c>
      <c r="Y50" s="99">
        <v>0</v>
      </c>
      <c r="Z50" s="99">
        <v>0</v>
      </c>
      <c r="AA50" s="213">
        <v>0</v>
      </c>
      <c r="AB50" s="18">
        <v>0</v>
      </c>
      <c r="AC50" s="99">
        <v>0</v>
      </c>
      <c r="AD50" s="99">
        <v>0</v>
      </c>
      <c r="AE50" s="166">
        <v>1</v>
      </c>
      <c r="AF50" s="18">
        <v>1</v>
      </c>
      <c r="AG50" s="12"/>
    </row>
    <row r="51" spans="1:33" ht="15" customHeight="1">
      <c r="A51" s="715"/>
      <c r="B51" s="723"/>
      <c r="C51" s="23">
        <f t="shared" si="0"/>
        <v>49</v>
      </c>
      <c r="D51" s="23">
        <v>1</v>
      </c>
      <c r="E51" s="100" t="s">
        <v>73</v>
      </c>
      <c r="F51" s="99">
        <v>0</v>
      </c>
      <c r="G51" s="99">
        <v>0</v>
      </c>
      <c r="H51" s="213">
        <v>0</v>
      </c>
      <c r="I51" s="119">
        <v>1</v>
      </c>
      <c r="J51" s="119">
        <v>1</v>
      </c>
      <c r="K51" s="159">
        <v>1</v>
      </c>
      <c r="L51" s="18">
        <v>1</v>
      </c>
      <c r="M51" s="18">
        <v>0</v>
      </c>
      <c r="N51" s="18">
        <v>1</v>
      </c>
      <c r="O51" s="99">
        <v>0</v>
      </c>
      <c r="P51" s="99">
        <v>0</v>
      </c>
      <c r="Q51" s="18">
        <v>0</v>
      </c>
      <c r="R51" s="18">
        <v>1</v>
      </c>
      <c r="S51" s="18">
        <v>0</v>
      </c>
      <c r="T51" s="119">
        <v>1</v>
      </c>
      <c r="U51" s="119">
        <v>1</v>
      </c>
      <c r="V51" s="159">
        <v>1</v>
      </c>
      <c r="W51" s="18">
        <v>1</v>
      </c>
      <c r="X51" s="18">
        <v>1</v>
      </c>
      <c r="Y51" s="99">
        <v>0</v>
      </c>
      <c r="Z51" s="99">
        <v>0</v>
      </c>
      <c r="AA51" s="213">
        <v>0</v>
      </c>
      <c r="AB51" s="18">
        <v>0</v>
      </c>
      <c r="AC51" s="99">
        <v>0</v>
      </c>
      <c r="AD51" s="99">
        <v>0</v>
      </c>
      <c r="AE51" s="166">
        <v>1</v>
      </c>
      <c r="AF51" s="18">
        <v>1</v>
      </c>
      <c r="AG51" s="12"/>
    </row>
    <row r="52" spans="1:33" ht="15" customHeight="1">
      <c r="A52" s="715"/>
      <c r="B52" s="723"/>
      <c r="C52" s="23">
        <f t="shared" si="0"/>
        <v>50</v>
      </c>
      <c r="D52" s="23">
        <v>1</v>
      </c>
      <c r="E52" s="100" t="s">
        <v>74</v>
      </c>
      <c r="F52" s="99">
        <v>0</v>
      </c>
      <c r="G52" s="99">
        <v>0</v>
      </c>
      <c r="H52" s="213">
        <v>0</v>
      </c>
      <c r="I52" s="119">
        <v>1</v>
      </c>
      <c r="J52" s="119">
        <v>1</v>
      </c>
      <c r="K52" s="159">
        <v>1</v>
      </c>
      <c r="L52" s="18">
        <v>1</v>
      </c>
      <c r="M52" s="18">
        <v>0</v>
      </c>
      <c r="N52" s="18">
        <v>1</v>
      </c>
      <c r="O52" s="99">
        <v>0</v>
      </c>
      <c r="P52" s="99">
        <v>0</v>
      </c>
      <c r="Q52" s="18">
        <v>0</v>
      </c>
      <c r="R52" s="18">
        <v>1</v>
      </c>
      <c r="S52" s="18">
        <v>0</v>
      </c>
      <c r="T52" s="119">
        <v>1</v>
      </c>
      <c r="U52" s="119">
        <v>1</v>
      </c>
      <c r="V52" s="159">
        <v>1</v>
      </c>
      <c r="W52" s="18">
        <v>1</v>
      </c>
      <c r="X52" s="18">
        <v>1</v>
      </c>
      <c r="Y52" s="99">
        <v>0</v>
      </c>
      <c r="Z52" s="99">
        <v>0</v>
      </c>
      <c r="AA52" s="213">
        <v>0</v>
      </c>
      <c r="AB52" s="18">
        <v>0</v>
      </c>
      <c r="AC52" s="99">
        <v>0</v>
      </c>
      <c r="AD52" s="99">
        <v>0</v>
      </c>
      <c r="AE52" s="166">
        <v>1</v>
      </c>
      <c r="AF52" s="18">
        <v>1</v>
      </c>
      <c r="AG52" s="12"/>
    </row>
    <row r="53" spans="1:33" ht="15" customHeight="1">
      <c r="A53" s="715"/>
      <c r="B53" s="723"/>
      <c r="C53" s="23">
        <f t="shared" si="0"/>
        <v>51</v>
      </c>
      <c r="D53" s="23">
        <v>1</v>
      </c>
      <c r="E53" s="100" t="s">
        <v>75</v>
      </c>
      <c r="F53" s="99">
        <v>0</v>
      </c>
      <c r="G53" s="99">
        <v>0</v>
      </c>
      <c r="H53" s="213">
        <v>0</v>
      </c>
      <c r="I53" s="119">
        <v>1</v>
      </c>
      <c r="J53" s="119">
        <v>1</v>
      </c>
      <c r="K53" s="159">
        <v>1</v>
      </c>
      <c r="L53" s="18">
        <v>1</v>
      </c>
      <c r="M53" s="18">
        <v>0</v>
      </c>
      <c r="N53" s="18">
        <v>1</v>
      </c>
      <c r="O53" s="99">
        <v>0</v>
      </c>
      <c r="P53" s="99">
        <v>0</v>
      </c>
      <c r="Q53" s="18">
        <v>0</v>
      </c>
      <c r="R53" s="18">
        <v>1</v>
      </c>
      <c r="S53" s="18">
        <v>0</v>
      </c>
      <c r="T53" s="119">
        <v>1</v>
      </c>
      <c r="U53" s="119">
        <v>1</v>
      </c>
      <c r="V53" s="159">
        <v>1</v>
      </c>
      <c r="W53" s="18">
        <v>1</v>
      </c>
      <c r="X53" s="18">
        <v>1</v>
      </c>
      <c r="Y53" s="99">
        <v>0</v>
      </c>
      <c r="Z53" s="99">
        <v>0</v>
      </c>
      <c r="AA53" s="213">
        <v>0</v>
      </c>
      <c r="AB53" s="18">
        <v>0</v>
      </c>
      <c r="AC53" s="99">
        <v>0</v>
      </c>
      <c r="AD53" s="99">
        <v>0</v>
      </c>
      <c r="AE53" s="166">
        <v>1</v>
      </c>
      <c r="AF53" s="18">
        <v>1</v>
      </c>
      <c r="AG53" s="12"/>
    </row>
    <row r="54" spans="1:33" ht="15" customHeight="1">
      <c r="A54" s="715"/>
      <c r="B54" s="723"/>
      <c r="C54" s="23">
        <f t="shared" si="0"/>
        <v>52</v>
      </c>
      <c r="D54" s="23">
        <v>1</v>
      </c>
      <c r="E54" s="100" t="s">
        <v>76</v>
      </c>
      <c r="F54" s="99">
        <v>0</v>
      </c>
      <c r="G54" s="99">
        <v>0</v>
      </c>
      <c r="H54" s="213">
        <v>0</v>
      </c>
      <c r="I54" s="119">
        <v>1</v>
      </c>
      <c r="J54" s="119">
        <v>1</v>
      </c>
      <c r="K54" s="159">
        <v>1</v>
      </c>
      <c r="L54" s="18">
        <v>1</v>
      </c>
      <c r="M54" s="18">
        <v>0</v>
      </c>
      <c r="N54" s="18">
        <v>1</v>
      </c>
      <c r="O54" s="99">
        <v>0</v>
      </c>
      <c r="P54" s="99">
        <v>0</v>
      </c>
      <c r="Q54" s="213">
        <v>0</v>
      </c>
      <c r="R54" s="18">
        <v>0</v>
      </c>
      <c r="S54" s="18">
        <v>0</v>
      </c>
      <c r="T54" s="119">
        <v>1</v>
      </c>
      <c r="U54" s="119">
        <v>1</v>
      </c>
      <c r="V54" s="159">
        <v>1</v>
      </c>
      <c r="W54" s="18">
        <v>1</v>
      </c>
      <c r="X54" s="18">
        <v>1</v>
      </c>
      <c r="Y54" s="99">
        <v>0</v>
      </c>
      <c r="Z54" s="99">
        <v>0</v>
      </c>
      <c r="AA54" s="213">
        <v>0</v>
      </c>
      <c r="AB54" s="18">
        <v>0</v>
      </c>
      <c r="AC54" s="557">
        <v>0</v>
      </c>
      <c r="AD54" s="557">
        <v>0</v>
      </c>
      <c r="AE54" s="18">
        <v>1</v>
      </c>
      <c r="AF54" s="18">
        <v>0</v>
      </c>
      <c r="AG54" s="12"/>
    </row>
    <row r="55" spans="1:33" ht="15" customHeight="1">
      <c r="A55" s="715"/>
      <c r="B55" s="723"/>
      <c r="C55" s="23">
        <f t="shared" si="0"/>
        <v>53</v>
      </c>
      <c r="D55" s="23">
        <v>1</v>
      </c>
      <c r="E55" s="100" t="s">
        <v>77</v>
      </c>
      <c r="F55" s="99">
        <v>0</v>
      </c>
      <c r="G55" s="99">
        <v>0</v>
      </c>
      <c r="H55" s="213">
        <v>0</v>
      </c>
      <c r="I55" s="119">
        <v>1</v>
      </c>
      <c r="J55" s="119">
        <v>1</v>
      </c>
      <c r="K55" s="159">
        <v>1</v>
      </c>
      <c r="L55" s="18">
        <v>1</v>
      </c>
      <c r="M55" s="18">
        <v>0</v>
      </c>
      <c r="N55" s="18">
        <v>1</v>
      </c>
      <c r="O55" s="99">
        <v>0</v>
      </c>
      <c r="P55" s="99">
        <v>0</v>
      </c>
      <c r="Q55" s="213">
        <v>0</v>
      </c>
      <c r="R55" s="18">
        <v>0</v>
      </c>
      <c r="S55" s="18">
        <v>0</v>
      </c>
      <c r="T55" s="119">
        <v>1</v>
      </c>
      <c r="U55" s="119">
        <v>1</v>
      </c>
      <c r="V55" s="159">
        <v>1</v>
      </c>
      <c r="W55" s="18">
        <v>1</v>
      </c>
      <c r="X55" s="18">
        <v>1</v>
      </c>
      <c r="Y55" s="99">
        <v>0</v>
      </c>
      <c r="Z55" s="99">
        <v>0</v>
      </c>
      <c r="AA55" s="213">
        <v>0</v>
      </c>
      <c r="AB55" s="18">
        <v>0</v>
      </c>
      <c r="AC55" s="557">
        <v>0</v>
      </c>
      <c r="AD55" s="557">
        <v>0</v>
      </c>
      <c r="AE55" s="18">
        <v>1</v>
      </c>
      <c r="AF55" s="18">
        <v>0</v>
      </c>
      <c r="AG55" s="12"/>
    </row>
    <row r="56" spans="1:33" ht="15" customHeight="1">
      <c r="A56" s="715"/>
      <c r="B56" s="724"/>
      <c r="C56" s="32">
        <f t="shared" si="0"/>
        <v>54</v>
      </c>
      <c r="D56" s="23">
        <v>1</v>
      </c>
      <c r="E56" s="100" t="s">
        <v>78</v>
      </c>
      <c r="F56" s="99">
        <v>0</v>
      </c>
      <c r="G56" s="99">
        <v>0</v>
      </c>
      <c r="H56" s="213">
        <v>0</v>
      </c>
      <c r="I56" s="119">
        <v>1</v>
      </c>
      <c r="J56" s="119">
        <v>1</v>
      </c>
      <c r="K56" s="159">
        <v>1</v>
      </c>
      <c r="L56" s="18">
        <v>1</v>
      </c>
      <c r="M56" s="18">
        <v>0</v>
      </c>
      <c r="N56" s="18">
        <v>1</v>
      </c>
      <c r="O56" s="99">
        <v>0</v>
      </c>
      <c r="P56" s="99">
        <v>0</v>
      </c>
      <c r="Q56" s="213">
        <v>0</v>
      </c>
      <c r="R56" s="18">
        <v>0</v>
      </c>
      <c r="S56" s="18">
        <v>0</v>
      </c>
      <c r="T56" s="119">
        <v>1</v>
      </c>
      <c r="U56" s="119">
        <v>1</v>
      </c>
      <c r="V56" s="159">
        <v>1</v>
      </c>
      <c r="W56" s="18">
        <v>1</v>
      </c>
      <c r="X56" s="18">
        <v>1</v>
      </c>
      <c r="Y56" s="99">
        <v>0</v>
      </c>
      <c r="Z56" s="99">
        <v>0</v>
      </c>
      <c r="AA56" s="213">
        <v>0</v>
      </c>
      <c r="AB56" s="18">
        <v>0</v>
      </c>
      <c r="AC56" s="557">
        <v>0</v>
      </c>
      <c r="AD56" s="557">
        <v>0</v>
      </c>
      <c r="AE56" s="18">
        <v>1</v>
      </c>
      <c r="AF56" s="18">
        <v>0</v>
      </c>
      <c r="AG56" s="12"/>
    </row>
    <row r="57" spans="1:33" ht="15" customHeight="1">
      <c r="A57" s="715"/>
      <c r="B57" s="719" t="s">
        <v>79</v>
      </c>
      <c r="C57" s="25">
        <f t="shared" si="0"/>
        <v>55</v>
      </c>
      <c r="D57" s="24">
        <v>1</v>
      </c>
      <c r="E57" s="100" t="s">
        <v>1667</v>
      </c>
      <c r="F57" s="99">
        <v>0</v>
      </c>
      <c r="G57" s="99">
        <v>0</v>
      </c>
      <c r="H57" s="213">
        <v>0</v>
      </c>
      <c r="I57" s="119">
        <v>1</v>
      </c>
      <c r="J57" s="119">
        <v>1</v>
      </c>
      <c r="K57" s="159">
        <v>1</v>
      </c>
      <c r="L57" s="18">
        <v>1</v>
      </c>
      <c r="M57" s="18">
        <v>1</v>
      </c>
      <c r="N57" s="18">
        <v>1</v>
      </c>
      <c r="O57" s="99">
        <v>1</v>
      </c>
      <c r="P57" s="99">
        <v>0</v>
      </c>
      <c r="Q57" s="18">
        <v>0</v>
      </c>
      <c r="R57" s="18">
        <v>1</v>
      </c>
      <c r="S57" s="18">
        <v>1</v>
      </c>
      <c r="T57" s="119">
        <v>1</v>
      </c>
      <c r="U57" s="119">
        <v>1</v>
      </c>
      <c r="V57" s="159">
        <v>1</v>
      </c>
      <c r="W57" s="18">
        <v>1</v>
      </c>
      <c r="X57" s="18">
        <v>1</v>
      </c>
      <c r="Y57" s="99">
        <v>0</v>
      </c>
      <c r="Z57" s="99">
        <v>0</v>
      </c>
      <c r="AA57" s="213">
        <v>0</v>
      </c>
      <c r="AB57" s="18">
        <v>0</v>
      </c>
      <c r="AC57" s="99">
        <v>0</v>
      </c>
      <c r="AD57" s="99">
        <v>0</v>
      </c>
      <c r="AE57" s="166">
        <v>0</v>
      </c>
      <c r="AF57" s="18">
        <v>0</v>
      </c>
      <c r="AG57" s="12"/>
    </row>
    <row r="58" spans="1:33" ht="15" customHeight="1">
      <c r="A58" s="715"/>
      <c r="B58" s="720"/>
      <c r="C58" s="25">
        <f t="shared" si="0"/>
        <v>56</v>
      </c>
      <c r="D58" s="25">
        <v>1</v>
      </c>
      <c r="E58" s="100" t="s">
        <v>1668</v>
      </c>
      <c r="F58" s="99">
        <v>0</v>
      </c>
      <c r="G58" s="99">
        <v>0</v>
      </c>
      <c r="H58" s="213">
        <v>0</v>
      </c>
      <c r="I58" s="119">
        <v>1</v>
      </c>
      <c r="J58" s="119">
        <v>1</v>
      </c>
      <c r="K58" s="159">
        <v>1</v>
      </c>
      <c r="L58" s="18">
        <v>1</v>
      </c>
      <c r="M58" s="18">
        <v>1</v>
      </c>
      <c r="N58" s="18">
        <v>1</v>
      </c>
      <c r="O58" s="99">
        <v>1</v>
      </c>
      <c r="P58" s="99">
        <v>0</v>
      </c>
      <c r="Q58" s="18">
        <v>0</v>
      </c>
      <c r="R58" s="18">
        <v>1</v>
      </c>
      <c r="S58" s="18">
        <v>1</v>
      </c>
      <c r="T58" s="119">
        <v>1</v>
      </c>
      <c r="U58" s="119">
        <v>1</v>
      </c>
      <c r="V58" s="159">
        <v>1</v>
      </c>
      <c r="W58" s="18">
        <v>1</v>
      </c>
      <c r="X58" s="18">
        <v>1</v>
      </c>
      <c r="Y58" s="99">
        <v>0</v>
      </c>
      <c r="Z58" s="99">
        <v>0</v>
      </c>
      <c r="AA58" s="213">
        <v>0</v>
      </c>
      <c r="AB58" s="18">
        <v>0</v>
      </c>
      <c r="AC58" s="99">
        <v>1</v>
      </c>
      <c r="AD58" s="99">
        <v>1</v>
      </c>
      <c r="AE58" s="166">
        <v>1</v>
      </c>
      <c r="AF58" s="18">
        <v>1</v>
      </c>
      <c r="AG58" s="12"/>
    </row>
    <row r="59" spans="1:33" ht="15" customHeight="1">
      <c r="A59" s="715"/>
      <c r="B59" s="720"/>
      <c r="C59" s="25">
        <f t="shared" si="0"/>
        <v>57</v>
      </c>
      <c r="D59" s="25">
        <v>1</v>
      </c>
      <c r="E59" s="100" t="s">
        <v>80</v>
      </c>
      <c r="F59" s="99">
        <v>0</v>
      </c>
      <c r="G59" s="99">
        <v>0</v>
      </c>
      <c r="H59" s="213">
        <v>0</v>
      </c>
      <c r="I59" s="119">
        <v>1</v>
      </c>
      <c r="J59" s="119">
        <v>1</v>
      </c>
      <c r="K59" s="159">
        <v>1</v>
      </c>
      <c r="L59" s="18">
        <v>1</v>
      </c>
      <c r="M59" s="18">
        <v>1</v>
      </c>
      <c r="N59" s="18">
        <v>1</v>
      </c>
      <c r="O59" s="99">
        <v>1</v>
      </c>
      <c r="P59" s="99">
        <v>0</v>
      </c>
      <c r="Q59" s="18">
        <v>0</v>
      </c>
      <c r="R59" s="18">
        <v>1</v>
      </c>
      <c r="S59" s="18">
        <v>1</v>
      </c>
      <c r="T59" s="119">
        <v>1</v>
      </c>
      <c r="U59" s="119">
        <v>1</v>
      </c>
      <c r="V59" s="159">
        <v>1</v>
      </c>
      <c r="W59" s="18">
        <v>1</v>
      </c>
      <c r="X59" s="18">
        <v>1</v>
      </c>
      <c r="Y59" s="99">
        <v>0</v>
      </c>
      <c r="Z59" s="99">
        <v>0</v>
      </c>
      <c r="AA59" s="213">
        <v>0</v>
      </c>
      <c r="AB59" s="18">
        <v>0</v>
      </c>
      <c r="AC59" s="99">
        <v>0</v>
      </c>
      <c r="AD59" s="99">
        <v>0</v>
      </c>
      <c r="AE59" s="166">
        <v>0</v>
      </c>
      <c r="AF59" s="18">
        <v>0</v>
      </c>
      <c r="AG59" s="12"/>
    </row>
    <row r="60" spans="1:33" ht="15" customHeight="1">
      <c r="A60" s="715"/>
      <c r="B60" s="720"/>
      <c r="C60" s="25">
        <v>58</v>
      </c>
      <c r="D60" s="25">
        <v>1</v>
      </c>
      <c r="E60" s="100" t="s">
        <v>1669</v>
      </c>
      <c r="F60" s="99">
        <v>0</v>
      </c>
      <c r="G60" s="99">
        <v>0</v>
      </c>
      <c r="H60" s="213">
        <v>0</v>
      </c>
      <c r="I60" s="119">
        <v>1</v>
      </c>
      <c r="J60" s="119">
        <v>1</v>
      </c>
      <c r="K60" s="159">
        <v>1</v>
      </c>
      <c r="L60" s="18">
        <v>1</v>
      </c>
      <c r="M60" s="18">
        <v>1</v>
      </c>
      <c r="N60" s="18">
        <v>1</v>
      </c>
      <c r="O60" s="99">
        <v>0</v>
      </c>
      <c r="P60" s="99">
        <v>0</v>
      </c>
      <c r="Q60" s="213">
        <v>0</v>
      </c>
      <c r="R60" s="18">
        <v>0</v>
      </c>
      <c r="S60" s="18">
        <v>0</v>
      </c>
      <c r="T60" s="119">
        <v>1</v>
      </c>
      <c r="U60" s="119">
        <v>1</v>
      </c>
      <c r="V60" s="159">
        <v>1</v>
      </c>
      <c r="W60" s="18">
        <v>1</v>
      </c>
      <c r="X60" s="18">
        <v>1</v>
      </c>
      <c r="Y60" s="99">
        <v>0</v>
      </c>
      <c r="Z60" s="99">
        <v>0</v>
      </c>
      <c r="AA60" s="213">
        <v>0</v>
      </c>
      <c r="AB60" s="18">
        <v>0</v>
      </c>
      <c r="AC60" s="99">
        <v>1</v>
      </c>
      <c r="AD60" s="99">
        <v>1</v>
      </c>
      <c r="AE60" s="166">
        <v>1</v>
      </c>
      <c r="AF60" s="18">
        <v>1</v>
      </c>
      <c r="AG60" s="12"/>
    </row>
    <row r="61" spans="1:33" ht="15" customHeight="1">
      <c r="A61" s="715"/>
      <c r="B61" s="720"/>
      <c r="C61" s="25">
        <f t="shared" ref="C61:C77" si="1">C60+1</f>
        <v>59</v>
      </c>
      <c r="D61" s="25">
        <v>1</v>
      </c>
      <c r="E61" s="100" t="s">
        <v>81</v>
      </c>
      <c r="F61" s="99">
        <v>0</v>
      </c>
      <c r="G61" s="99">
        <v>0</v>
      </c>
      <c r="H61" s="213">
        <v>0</v>
      </c>
      <c r="I61" s="119">
        <v>1</v>
      </c>
      <c r="J61" s="119">
        <v>1</v>
      </c>
      <c r="K61" s="159">
        <v>1</v>
      </c>
      <c r="L61" s="18">
        <v>1</v>
      </c>
      <c r="M61" s="18">
        <v>1</v>
      </c>
      <c r="N61" s="18">
        <v>1</v>
      </c>
      <c r="O61" s="99">
        <v>1</v>
      </c>
      <c r="P61" s="99">
        <v>0</v>
      </c>
      <c r="Q61" s="213">
        <v>0</v>
      </c>
      <c r="R61" s="18">
        <v>0</v>
      </c>
      <c r="S61" s="18">
        <v>0</v>
      </c>
      <c r="T61" s="119">
        <v>1</v>
      </c>
      <c r="U61" s="119">
        <v>1</v>
      </c>
      <c r="V61" s="159">
        <v>1</v>
      </c>
      <c r="W61" s="18">
        <v>1</v>
      </c>
      <c r="X61" s="18">
        <v>1</v>
      </c>
      <c r="Y61" s="99">
        <v>0</v>
      </c>
      <c r="Z61" s="99">
        <v>0</v>
      </c>
      <c r="AA61" s="213">
        <v>0</v>
      </c>
      <c r="AB61" s="18">
        <v>0</v>
      </c>
      <c r="AC61" s="99">
        <v>1</v>
      </c>
      <c r="AD61" s="99">
        <v>1</v>
      </c>
      <c r="AE61" s="18">
        <v>0</v>
      </c>
      <c r="AF61" s="18">
        <v>1</v>
      </c>
      <c r="AG61" s="12"/>
    </row>
    <row r="62" spans="1:33" ht="15" customHeight="1">
      <c r="A62" s="715"/>
      <c r="B62" s="720"/>
      <c r="C62" s="25">
        <f t="shared" si="1"/>
        <v>60</v>
      </c>
      <c r="D62" s="25">
        <v>1</v>
      </c>
      <c r="E62" s="100" t="s">
        <v>82</v>
      </c>
      <c r="F62" s="99">
        <v>0</v>
      </c>
      <c r="G62" s="99">
        <v>0</v>
      </c>
      <c r="H62" s="213">
        <v>0</v>
      </c>
      <c r="I62" s="119">
        <v>1</v>
      </c>
      <c r="J62" s="119">
        <v>1</v>
      </c>
      <c r="K62" s="159">
        <v>1</v>
      </c>
      <c r="L62" s="18">
        <v>1</v>
      </c>
      <c r="M62" s="18">
        <v>0</v>
      </c>
      <c r="N62" s="18">
        <v>1</v>
      </c>
      <c r="O62" s="99">
        <v>0</v>
      </c>
      <c r="P62" s="99">
        <v>0</v>
      </c>
      <c r="Q62" s="213">
        <v>0</v>
      </c>
      <c r="R62" s="18">
        <v>0</v>
      </c>
      <c r="S62" s="18">
        <v>1</v>
      </c>
      <c r="T62" s="119">
        <v>0</v>
      </c>
      <c r="U62" s="119">
        <v>0</v>
      </c>
      <c r="V62" s="18">
        <v>0</v>
      </c>
      <c r="W62" s="18">
        <v>1</v>
      </c>
      <c r="X62" s="18">
        <v>1</v>
      </c>
      <c r="Y62" s="99">
        <v>0</v>
      </c>
      <c r="Z62" s="99">
        <v>0</v>
      </c>
      <c r="AA62" s="213">
        <v>0</v>
      </c>
      <c r="AB62" s="18">
        <v>0</v>
      </c>
      <c r="AC62" s="99">
        <v>0</v>
      </c>
      <c r="AD62" s="99">
        <v>0</v>
      </c>
      <c r="AE62" s="166">
        <v>1</v>
      </c>
      <c r="AF62" s="18">
        <v>1</v>
      </c>
      <c r="AG62" s="12"/>
    </row>
    <row r="63" spans="1:33" ht="15" customHeight="1">
      <c r="A63" s="715"/>
      <c r="B63" s="720"/>
      <c r="C63" s="25">
        <f t="shared" si="1"/>
        <v>61</v>
      </c>
      <c r="D63" s="25">
        <v>1</v>
      </c>
      <c r="E63" s="100" t="s">
        <v>856</v>
      </c>
      <c r="F63" s="99">
        <v>0</v>
      </c>
      <c r="G63" s="99">
        <v>0</v>
      </c>
      <c r="H63" s="213">
        <v>0</v>
      </c>
      <c r="I63" s="119">
        <v>0</v>
      </c>
      <c r="J63" s="119">
        <v>0</v>
      </c>
      <c r="K63" s="18">
        <v>0</v>
      </c>
      <c r="L63" s="18">
        <v>1</v>
      </c>
      <c r="M63" s="18">
        <v>0</v>
      </c>
      <c r="N63" s="18">
        <v>0</v>
      </c>
      <c r="O63" s="99">
        <v>0</v>
      </c>
      <c r="P63" s="99">
        <v>0</v>
      </c>
      <c r="Q63" s="213">
        <v>0</v>
      </c>
      <c r="R63" s="18">
        <v>0</v>
      </c>
      <c r="S63" s="18">
        <v>0</v>
      </c>
      <c r="T63" s="557">
        <v>0</v>
      </c>
      <c r="U63" s="557">
        <v>0</v>
      </c>
      <c r="V63" s="159">
        <v>1</v>
      </c>
      <c r="W63" s="18">
        <v>1</v>
      </c>
      <c r="X63" s="18">
        <v>1</v>
      </c>
      <c r="Y63" s="99">
        <v>0</v>
      </c>
      <c r="Z63" s="99">
        <v>0</v>
      </c>
      <c r="AA63" s="213">
        <v>0</v>
      </c>
      <c r="AB63" s="18">
        <v>0</v>
      </c>
      <c r="AC63" s="99">
        <v>0</v>
      </c>
      <c r="AD63" s="99">
        <v>0</v>
      </c>
      <c r="AE63" s="18">
        <v>0</v>
      </c>
      <c r="AF63" s="18">
        <v>1</v>
      </c>
      <c r="AG63" s="12"/>
    </row>
    <row r="64" spans="1:33" ht="15" customHeight="1">
      <c r="A64" s="715"/>
      <c r="B64" s="720"/>
      <c r="C64" s="25">
        <f t="shared" si="1"/>
        <v>62</v>
      </c>
      <c r="D64" s="25">
        <v>1</v>
      </c>
      <c r="E64" s="100" t="s">
        <v>83</v>
      </c>
      <c r="F64" s="99">
        <v>0</v>
      </c>
      <c r="G64" s="99">
        <v>0</v>
      </c>
      <c r="H64" s="213">
        <v>0</v>
      </c>
      <c r="I64" s="119">
        <v>1</v>
      </c>
      <c r="J64" s="119">
        <v>1</v>
      </c>
      <c r="K64" s="159">
        <v>1</v>
      </c>
      <c r="L64" s="18">
        <v>1</v>
      </c>
      <c r="M64" s="18">
        <v>1</v>
      </c>
      <c r="N64" s="18">
        <v>1</v>
      </c>
      <c r="O64" s="99">
        <v>0</v>
      </c>
      <c r="P64" s="99">
        <v>0</v>
      </c>
      <c r="Q64" s="213">
        <v>0</v>
      </c>
      <c r="R64" s="18">
        <v>0</v>
      </c>
      <c r="S64" s="18">
        <v>0</v>
      </c>
      <c r="T64" s="119">
        <v>1</v>
      </c>
      <c r="U64" s="119">
        <v>1</v>
      </c>
      <c r="V64" s="159">
        <v>1</v>
      </c>
      <c r="W64" s="18">
        <v>1</v>
      </c>
      <c r="X64" s="18">
        <v>1</v>
      </c>
      <c r="Y64" s="99">
        <v>0</v>
      </c>
      <c r="Z64" s="99">
        <v>0</v>
      </c>
      <c r="AA64" s="213">
        <v>0</v>
      </c>
      <c r="AB64" s="18">
        <v>0</v>
      </c>
      <c r="AC64" s="99">
        <v>0</v>
      </c>
      <c r="AD64" s="99">
        <v>0</v>
      </c>
      <c r="AE64" s="166">
        <v>0</v>
      </c>
      <c r="AF64" s="18">
        <v>0</v>
      </c>
      <c r="AG64" s="12"/>
    </row>
    <row r="65" spans="1:33" ht="15" customHeight="1">
      <c r="A65" s="715"/>
      <c r="B65" s="720"/>
      <c r="C65" s="25">
        <f t="shared" si="1"/>
        <v>63</v>
      </c>
      <c r="D65" s="25">
        <v>1</v>
      </c>
      <c r="E65" s="100" t="s">
        <v>84</v>
      </c>
      <c r="F65" s="99">
        <v>0</v>
      </c>
      <c r="G65" s="99">
        <v>0</v>
      </c>
      <c r="H65" s="213">
        <v>0</v>
      </c>
      <c r="I65" s="119">
        <v>1</v>
      </c>
      <c r="J65" s="119">
        <v>1</v>
      </c>
      <c r="K65" s="159">
        <v>1</v>
      </c>
      <c r="L65" s="18">
        <v>1</v>
      </c>
      <c r="M65" s="18">
        <v>1</v>
      </c>
      <c r="N65" s="18">
        <v>1</v>
      </c>
      <c r="O65" s="99">
        <v>0</v>
      </c>
      <c r="P65" s="99">
        <v>0</v>
      </c>
      <c r="Q65" s="213">
        <v>0</v>
      </c>
      <c r="R65" s="18">
        <v>0</v>
      </c>
      <c r="S65" s="18">
        <v>1</v>
      </c>
      <c r="T65" s="119">
        <v>1</v>
      </c>
      <c r="U65" s="119">
        <v>1</v>
      </c>
      <c r="V65" s="159">
        <v>1</v>
      </c>
      <c r="W65" s="18">
        <v>1</v>
      </c>
      <c r="X65" s="18">
        <v>1</v>
      </c>
      <c r="Y65" s="99">
        <v>0</v>
      </c>
      <c r="Z65" s="99">
        <v>0</v>
      </c>
      <c r="AA65" s="18">
        <v>0</v>
      </c>
      <c r="AB65" s="18">
        <v>1</v>
      </c>
      <c r="AC65" s="99">
        <v>1</v>
      </c>
      <c r="AD65" s="99">
        <v>1</v>
      </c>
      <c r="AE65" s="18">
        <v>1</v>
      </c>
      <c r="AF65" s="18">
        <v>0</v>
      </c>
      <c r="AG65" s="12"/>
    </row>
    <row r="66" spans="1:33" ht="15" customHeight="1">
      <c r="A66" s="715"/>
      <c r="B66" s="720"/>
      <c r="C66" s="25">
        <f t="shared" si="1"/>
        <v>64</v>
      </c>
      <c r="D66" s="25">
        <v>1</v>
      </c>
      <c r="E66" s="100" t="s">
        <v>85</v>
      </c>
      <c r="F66" s="99">
        <v>0</v>
      </c>
      <c r="G66" s="99">
        <v>0</v>
      </c>
      <c r="H66" s="213">
        <v>0</v>
      </c>
      <c r="I66" s="119">
        <v>1</v>
      </c>
      <c r="J66" s="119">
        <v>1</v>
      </c>
      <c r="K66" s="159">
        <v>1</v>
      </c>
      <c r="L66" s="18">
        <v>1</v>
      </c>
      <c r="M66" s="18">
        <v>1</v>
      </c>
      <c r="N66" s="18">
        <v>1</v>
      </c>
      <c r="O66" s="99">
        <v>0</v>
      </c>
      <c r="P66" s="99">
        <v>0</v>
      </c>
      <c r="Q66" s="213">
        <v>0</v>
      </c>
      <c r="R66" s="18">
        <v>0</v>
      </c>
      <c r="S66" s="18">
        <v>1</v>
      </c>
      <c r="T66" s="119">
        <v>1</v>
      </c>
      <c r="U66" s="119">
        <v>1</v>
      </c>
      <c r="V66" s="159">
        <v>1</v>
      </c>
      <c r="W66" s="18">
        <v>1</v>
      </c>
      <c r="X66" s="18">
        <v>1</v>
      </c>
      <c r="Y66" s="99">
        <v>0</v>
      </c>
      <c r="Z66" s="99">
        <v>0</v>
      </c>
      <c r="AA66" s="18">
        <v>0</v>
      </c>
      <c r="AB66" s="18">
        <v>1</v>
      </c>
      <c r="AC66" s="99">
        <v>1</v>
      </c>
      <c r="AD66" s="99">
        <v>1</v>
      </c>
      <c r="AE66" s="166">
        <v>1</v>
      </c>
      <c r="AF66" s="18">
        <v>1</v>
      </c>
      <c r="AG66" s="12"/>
    </row>
    <row r="67" spans="1:33" ht="15" customHeight="1">
      <c r="A67" s="715"/>
      <c r="B67" s="720"/>
      <c r="C67" s="25">
        <f t="shared" si="1"/>
        <v>65</v>
      </c>
      <c r="D67" s="25">
        <v>1</v>
      </c>
      <c r="E67" s="100" t="s">
        <v>86</v>
      </c>
      <c r="F67" s="99">
        <v>0</v>
      </c>
      <c r="G67" s="99">
        <v>0</v>
      </c>
      <c r="H67" s="213">
        <v>0</v>
      </c>
      <c r="I67" s="119">
        <v>1</v>
      </c>
      <c r="J67" s="119">
        <v>1</v>
      </c>
      <c r="K67" s="159">
        <v>1</v>
      </c>
      <c r="L67" s="18">
        <v>1</v>
      </c>
      <c r="M67" s="18">
        <v>1</v>
      </c>
      <c r="N67" s="18">
        <v>1</v>
      </c>
      <c r="O67" s="99">
        <v>0</v>
      </c>
      <c r="P67" s="99">
        <v>0</v>
      </c>
      <c r="Q67" s="213">
        <v>0</v>
      </c>
      <c r="R67" s="18">
        <v>0</v>
      </c>
      <c r="S67" s="18">
        <v>1</v>
      </c>
      <c r="T67" s="119">
        <v>1</v>
      </c>
      <c r="U67" s="119">
        <v>1</v>
      </c>
      <c r="V67" s="159">
        <v>1</v>
      </c>
      <c r="W67" s="18">
        <v>1</v>
      </c>
      <c r="X67" s="18">
        <v>1</v>
      </c>
      <c r="Y67" s="99">
        <v>0</v>
      </c>
      <c r="Z67" s="99">
        <v>0</v>
      </c>
      <c r="AA67" s="213">
        <v>0</v>
      </c>
      <c r="AB67" s="18">
        <v>0</v>
      </c>
      <c r="AC67" s="99">
        <v>1</v>
      </c>
      <c r="AD67" s="99">
        <v>1</v>
      </c>
      <c r="AE67" s="166">
        <v>1</v>
      </c>
      <c r="AF67" s="18">
        <v>1</v>
      </c>
      <c r="AG67" s="12"/>
    </row>
    <row r="68" spans="1:33" ht="15" customHeight="1">
      <c r="A68" s="715"/>
      <c r="B68" s="720"/>
      <c r="C68" s="25">
        <f t="shared" si="1"/>
        <v>66</v>
      </c>
      <c r="D68" s="25">
        <v>1</v>
      </c>
      <c r="E68" s="100" t="s">
        <v>87</v>
      </c>
      <c r="F68" s="99">
        <v>0</v>
      </c>
      <c r="G68" s="99">
        <v>0</v>
      </c>
      <c r="H68" s="213">
        <v>0</v>
      </c>
      <c r="I68" s="119">
        <v>1</v>
      </c>
      <c r="J68" s="119">
        <v>1</v>
      </c>
      <c r="K68" s="159">
        <v>1</v>
      </c>
      <c r="L68" s="18">
        <v>1</v>
      </c>
      <c r="M68" s="18">
        <v>1</v>
      </c>
      <c r="N68" s="18">
        <v>1</v>
      </c>
      <c r="O68" s="99">
        <v>0</v>
      </c>
      <c r="P68" s="99">
        <v>0</v>
      </c>
      <c r="Q68" s="213">
        <v>0</v>
      </c>
      <c r="R68" s="18">
        <v>0</v>
      </c>
      <c r="S68" s="18">
        <v>1</v>
      </c>
      <c r="T68" s="119">
        <v>1</v>
      </c>
      <c r="U68" s="119">
        <v>1</v>
      </c>
      <c r="V68" s="159">
        <v>1</v>
      </c>
      <c r="W68" s="18">
        <v>1</v>
      </c>
      <c r="X68" s="18">
        <v>1</v>
      </c>
      <c r="Y68" s="99">
        <v>0</v>
      </c>
      <c r="Z68" s="99">
        <v>0</v>
      </c>
      <c r="AA68" s="213">
        <v>0</v>
      </c>
      <c r="AB68" s="18">
        <v>0</v>
      </c>
      <c r="AC68" s="99">
        <v>1</v>
      </c>
      <c r="AD68" s="99">
        <v>1</v>
      </c>
      <c r="AE68" s="166">
        <v>0</v>
      </c>
      <c r="AF68" s="18">
        <v>1</v>
      </c>
      <c r="AG68" s="12"/>
    </row>
    <row r="69" spans="1:33" ht="15" customHeight="1">
      <c r="A69" s="715"/>
      <c r="B69" s="721"/>
      <c r="C69" s="25">
        <f t="shared" si="1"/>
        <v>67</v>
      </c>
      <c r="D69" s="25">
        <v>1</v>
      </c>
      <c r="E69" s="100" t="s">
        <v>1670</v>
      </c>
      <c r="F69" s="99">
        <v>0</v>
      </c>
      <c r="G69" s="99">
        <v>0</v>
      </c>
      <c r="H69" s="213">
        <v>0</v>
      </c>
      <c r="I69" s="119">
        <v>1</v>
      </c>
      <c r="J69" s="119">
        <v>1</v>
      </c>
      <c r="K69" s="159">
        <v>1</v>
      </c>
      <c r="L69" s="18">
        <v>1</v>
      </c>
      <c r="M69" s="18">
        <v>1</v>
      </c>
      <c r="N69" s="18">
        <v>1</v>
      </c>
      <c r="O69" s="99">
        <v>0</v>
      </c>
      <c r="P69" s="99">
        <v>0</v>
      </c>
      <c r="Q69" s="213">
        <v>0</v>
      </c>
      <c r="R69" s="18">
        <v>0</v>
      </c>
      <c r="S69" s="18">
        <v>0</v>
      </c>
      <c r="T69" s="557">
        <v>0</v>
      </c>
      <c r="U69" s="557">
        <v>0</v>
      </c>
      <c r="V69" s="159">
        <v>1</v>
      </c>
      <c r="W69" s="18">
        <v>1</v>
      </c>
      <c r="X69" s="18">
        <v>1</v>
      </c>
      <c r="Y69" s="561">
        <v>1</v>
      </c>
      <c r="Z69" s="561">
        <v>1</v>
      </c>
      <c r="AA69" s="213">
        <v>0</v>
      </c>
      <c r="AB69" s="18">
        <v>0</v>
      </c>
      <c r="AC69" s="99">
        <v>0</v>
      </c>
      <c r="AD69" s="99">
        <v>0</v>
      </c>
      <c r="AE69" s="166">
        <v>0</v>
      </c>
      <c r="AF69" s="18">
        <v>0</v>
      </c>
      <c r="AG69" s="12"/>
    </row>
    <row r="70" spans="1:33" ht="15" customHeight="1">
      <c r="A70" s="715"/>
      <c r="B70" s="716" t="s">
        <v>88</v>
      </c>
      <c r="C70" s="26">
        <f>C69+1</f>
        <v>68</v>
      </c>
      <c r="D70" s="26">
        <v>1</v>
      </c>
      <c r="E70" s="100" t="s">
        <v>89</v>
      </c>
      <c r="F70" s="99">
        <v>0</v>
      </c>
      <c r="G70" s="99">
        <v>0</v>
      </c>
      <c r="H70" s="213">
        <v>0</v>
      </c>
      <c r="I70" s="119">
        <v>1</v>
      </c>
      <c r="J70" s="119">
        <v>1</v>
      </c>
      <c r="K70" s="159">
        <v>1</v>
      </c>
      <c r="L70" s="18">
        <v>1</v>
      </c>
      <c r="M70" s="18">
        <v>1</v>
      </c>
      <c r="N70" s="18">
        <v>1</v>
      </c>
      <c r="O70" s="99">
        <v>1</v>
      </c>
      <c r="P70" s="99">
        <v>1</v>
      </c>
      <c r="Q70" s="213">
        <v>1</v>
      </c>
      <c r="R70" s="18">
        <v>1</v>
      </c>
      <c r="S70" s="18">
        <v>1</v>
      </c>
      <c r="T70" s="119">
        <v>1</v>
      </c>
      <c r="U70" s="119">
        <v>1</v>
      </c>
      <c r="V70" s="159">
        <v>1</v>
      </c>
      <c r="W70" s="18">
        <v>1</v>
      </c>
      <c r="X70" s="18">
        <v>1</v>
      </c>
      <c r="Y70" s="99">
        <v>1</v>
      </c>
      <c r="Z70" s="99">
        <v>1</v>
      </c>
      <c r="AA70" s="213">
        <v>1</v>
      </c>
      <c r="AB70" s="18">
        <v>1</v>
      </c>
      <c r="AC70" s="99">
        <v>1</v>
      </c>
      <c r="AD70" s="99">
        <v>1</v>
      </c>
      <c r="AE70" s="166">
        <v>1</v>
      </c>
      <c r="AF70" s="18">
        <v>1</v>
      </c>
      <c r="AG70" s="12"/>
    </row>
    <row r="71" spans="1:33" ht="15" customHeight="1">
      <c r="A71" s="715"/>
      <c r="B71" s="717"/>
      <c r="C71" s="27">
        <f t="shared" si="1"/>
        <v>69</v>
      </c>
      <c r="D71" s="27">
        <v>1</v>
      </c>
      <c r="E71" s="426" t="s">
        <v>90</v>
      </c>
      <c r="F71" s="99">
        <v>0</v>
      </c>
      <c r="G71" s="99">
        <v>0</v>
      </c>
      <c r="H71" s="213">
        <v>0</v>
      </c>
      <c r="I71" s="119">
        <v>1</v>
      </c>
      <c r="J71" s="119">
        <v>1</v>
      </c>
      <c r="K71" s="159">
        <v>1</v>
      </c>
      <c r="L71" s="18">
        <v>1</v>
      </c>
      <c r="M71" s="18">
        <v>1</v>
      </c>
      <c r="N71" s="18">
        <v>1</v>
      </c>
      <c r="O71" s="99">
        <v>1</v>
      </c>
      <c r="P71" s="99">
        <v>1</v>
      </c>
      <c r="Q71" s="213">
        <v>1</v>
      </c>
      <c r="R71" s="18">
        <v>1</v>
      </c>
      <c r="S71" s="18">
        <v>1</v>
      </c>
      <c r="T71" s="119">
        <v>1</v>
      </c>
      <c r="U71" s="119">
        <v>1</v>
      </c>
      <c r="V71" s="159">
        <v>1</v>
      </c>
      <c r="W71" s="18">
        <v>1</v>
      </c>
      <c r="X71" s="18">
        <v>1</v>
      </c>
      <c r="Y71" s="561">
        <v>1</v>
      </c>
      <c r="Z71" s="561">
        <v>1</v>
      </c>
      <c r="AA71" s="213">
        <v>0</v>
      </c>
      <c r="AB71" s="18">
        <v>0</v>
      </c>
      <c r="AC71" s="99">
        <v>0</v>
      </c>
      <c r="AD71" s="99">
        <v>0</v>
      </c>
      <c r="AE71" s="166">
        <v>0</v>
      </c>
      <c r="AF71" s="18">
        <v>0</v>
      </c>
      <c r="AG71" s="12"/>
    </row>
    <row r="72" spans="1:33" ht="15" customHeight="1">
      <c r="A72" s="715"/>
      <c r="B72" s="717"/>
      <c r="C72" s="27">
        <f t="shared" si="1"/>
        <v>70</v>
      </c>
      <c r="D72" s="27">
        <v>1</v>
      </c>
      <c r="E72" s="100" t="s">
        <v>91</v>
      </c>
      <c r="F72" s="99">
        <v>0</v>
      </c>
      <c r="G72" s="99">
        <v>0</v>
      </c>
      <c r="H72" s="213">
        <v>0</v>
      </c>
      <c r="I72" s="119">
        <v>1</v>
      </c>
      <c r="J72" s="119">
        <v>1</v>
      </c>
      <c r="K72" s="159">
        <v>1</v>
      </c>
      <c r="L72" s="18">
        <v>0</v>
      </c>
      <c r="M72" s="18">
        <v>1</v>
      </c>
      <c r="N72" s="18">
        <v>1</v>
      </c>
      <c r="O72" s="99">
        <v>0</v>
      </c>
      <c r="P72" s="99">
        <v>0</v>
      </c>
      <c r="Q72" s="213">
        <v>0</v>
      </c>
      <c r="R72" s="18">
        <v>0</v>
      </c>
      <c r="S72" s="18">
        <v>0</v>
      </c>
      <c r="T72" s="557">
        <v>0</v>
      </c>
      <c r="U72" s="557">
        <v>0</v>
      </c>
      <c r="V72" s="159">
        <v>1</v>
      </c>
      <c r="W72" s="18">
        <v>1</v>
      </c>
      <c r="X72" s="18">
        <v>1</v>
      </c>
      <c r="Y72" s="557">
        <v>0</v>
      </c>
      <c r="Z72" s="557">
        <v>0</v>
      </c>
      <c r="AA72" s="213">
        <v>1</v>
      </c>
      <c r="AB72" s="18">
        <v>1</v>
      </c>
      <c r="AC72" s="99">
        <v>0</v>
      </c>
      <c r="AD72" s="99">
        <v>0</v>
      </c>
      <c r="AE72" s="18">
        <v>0</v>
      </c>
      <c r="AF72" s="18">
        <v>1</v>
      </c>
      <c r="AG72" s="12"/>
    </row>
    <row r="73" spans="1:33" ht="15" customHeight="1">
      <c r="A73" s="715"/>
      <c r="B73" s="717"/>
      <c r="C73" s="27">
        <f t="shared" si="1"/>
        <v>71</v>
      </c>
      <c r="D73" s="27">
        <v>1</v>
      </c>
      <c r="E73" s="100" t="s">
        <v>92</v>
      </c>
      <c r="F73" s="99">
        <v>0</v>
      </c>
      <c r="G73" s="99">
        <v>0</v>
      </c>
      <c r="H73" s="213">
        <v>0</v>
      </c>
      <c r="I73" s="119">
        <v>1</v>
      </c>
      <c r="J73" s="119">
        <v>1</v>
      </c>
      <c r="K73" s="159">
        <v>1</v>
      </c>
      <c r="L73" s="18">
        <v>1</v>
      </c>
      <c r="M73" s="18">
        <v>1</v>
      </c>
      <c r="N73" s="18">
        <v>1</v>
      </c>
      <c r="O73" s="99">
        <v>1</v>
      </c>
      <c r="P73" s="99">
        <v>1</v>
      </c>
      <c r="Q73" s="213">
        <v>1</v>
      </c>
      <c r="R73" s="18">
        <v>1</v>
      </c>
      <c r="S73" s="18">
        <v>1</v>
      </c>
      <c r="T73" s="119">
        <v>1</v>
      </c>
      <c r="U73" s="119">
        <v>1</v>
      </c>
      <c r="V73" s="159">
        <v>1</v>
      </c>
      <c r="W73" s="18">
        <v>1</v>
      </c>
      <c r="X73" s="18">
        <v>1</v>
      </c>
      <c r="Y73" s="99">
        <v>0</v>
      </c>
      <c r="Z73" s="99">
        <v>0</v>
      </c>
      <c r="AA73" s="213">
        <v>0</v>
      </c>
      <c r="AB73" s="18">
        <v>0</v>
      </c>
      <c r="AC73" s="99">
        <v>1</v>
      </c>
      <c r="AD73" s="99">
        <v>1</v>
      </c>
      <c r="AE73" s="166">
        <v>1</v>
      </c>
      <c r="AF73" s="18">
        <v>1</v>
      </c>
      <c r="AG73" s="12"/>
    </row>
    <row r="74" spans="1:33" ht="15" customHeight="1">
      <c r="A74" s="715"/>
      <c r="B74" s="717"/>
      <c r="C74" s="27">
        <f t="shared" si="1"/>
        <v>72</v>
      </c>
      <c r="D74" s="27">
        <v>1</v>
      </c>
      <c r="E74" s="100" t="s">
        <v>93</v>
      </c>
      <c r="F74" s="99">
        <v>0</v>
      </c>
      <c r="G74" s="99">
        <v>0</v>
      </c>
      <c r="H74" s="213">
        <v>0</v>
      </c>
      <c r="I74" s="119">
        <v>0</v>
      </c>
      <c r="J74" s="119">
        <v>0</v>
      </c>
      <c r="K74" s="159">
        <v>0</v>
      </c>
      <c r="L74" s="18">
        <v>0</v>
      </c>
      <c r="M74" s="18">
        <v>1</v>
      </c>
      <c r="N74" s="18">
        <v>0</v>
      </c>
      <c r="O74" s="99">
        <v>1</v>
      </c>
      <c r="P74" s="99">
        <v>0</v>
      </c>
      <c r="Q74" s="213">
        <v>0</v>
      </c>
      <c r="R74" s="18">
        <v>0</v>
      </c>
      <c r="S74" s="18">
        <v>0</v>
      </c>
      <c r="T74" s="557">
        <v>0</v>
      </c>
      <c r="U74" s="557">
        <v>0</v>
      </c>
      <c r="V74" s="159">
        <v>1</v>
      </c>
      <c r="W74" s="18">
        <v>1</v>
      </c>
      <c r="X74" s="18">
        <v>0</v>
      </c>
      <c r="Y74" s="557">
        <v>0</v>
      </c>
      <c r="Z74" s="557">
        <v>0</v>
      </c>
      <c r="AA74" s="213">
        <v>1</v>
      </c>
      <c r="AB74" s="18">
        <v>1</v>
      </c>
      <c r="AC74" s="99">
        <v>0</v>
      </c>
      <c r="AD74" s="99">
        <v>0</v>
      </c>
      <c r="AE74" s="166">
        <v>0</v>
      </c>
      <c r="AF74" s="18">
        <v>0</v>
      </c>
      <c r="AG74" s="12"/>
    </row>
    <row r="75" spans="1:33" ht="15" customHeight="1">
      <c r="A75" s="715"/>
      <c r="B75" s="717"/>
      <c r="C75" s="27">
        <f t="shared" si="1"/>
        <v>73</v>
      </c>
      <c r="D75" s="27">
        <v>1</v>
      </c>
      <c r="E75" s="100" t="s">
        <v>94</v>
      </c>
      <c r="F75" s="99">
        <v>0</v>
      </c>
      <c r="G75" s="99">
        <v>0</v>
      </c>
      <c r="H75" s="213">
        <v>0</v>
      </c>
      <c r="I75" s="119">
        <v>1</v>
      </c>
      <c r="J75" s="119">
        <v>1</v>
      </c>
      <c r="K75" s="159">
        <v>1</v>
      </c>
      <c r="L75" s="18">
        <v>0</v>
      </c>
      <c r="M75" s="18">
        <v>1</v>
      </c>
      <c r="N75" s="18">
        <v>0</v>
      </c>
      <c r="O75" s="99">
        <v>1</v>
      </c>
      <c r="P75" s="99">
        <v>1</v>
      </c>
      <c r="Q75" s="213">
        <v>1</v>
      </c>
      <c r="R75" s="18">
        <v>1</v>
      </c>
      <c r="S75" s="18">
        <v>1</v>
      </c>
      <c r="T75" s="119">
        <v>1</v>
      </c>
      <c r="U75" s="119">
        <v>1</v>
      </c>
      <c r="V75" s="159">
        <v>1</v>
      </c>
      <c r="W75" s="18">
        <v>1</v>
      </c>
      <c r="X75" s="18">
        <v>1</v>
      </c>
      <c r="Y75" s="99">
        <v>0</v>
      </c>
      <c r="Z75" s="99">
        <v>0</v>
      </c>
      <c r="AA75" s="213">
        <v>0</v>
      </c>
      <c r="AB75" s="18">
        <v>0</v>
      </c>
      <c r="AC75" s="99">
        <v>1</v>
      </c>
      <c r="AD75" s="99">
        <v>1</v>
      </c>
      <c r="AE75" s="166">
        <v>1</v>
      </c>
      <c r="AF75" s="18">
        <v>1</v>
      </c>
      <c r="AG75" s="12"/>
    </row>
    <row r="76" spans="1:33" ht="15" customHeight="1">
      <c r="A76" s="715"/>
      <c r="B76" s="717"/>
      <c r="C76" s="27">
        <f t="shared" si="1"/>
        <v>74</v>
      </c>
      <c r="D76" s="27">
        <v>1</v>
      </c>
      <c r="E76" s="100" t="s">
        <v>95</v>
      </c>
      <c r="F76" s="99">
        <v>0</v>
      </c>
      <c r="G76" s="99">
        <v>0</v>
      </c>
      <c r="H76" s="213">
        <v>0</v>
      </c>
      <c r="I76" s="119">
        <v>1</v>
      </c>
      <c r="J76" s="119">
        <v>1</v>
      </c>
      <c r="K76" s="159">
        <v>1</v>
      </c>
      <c r="L76" s="18">
        <v>1</v>
      </c>
      <c r="M76" s="18">
        <v>1</v>
      </c>
      <c r="N76" s="18">
        <v>1</v>
      </c>
      <c r="O76" s="99">
        <v>0</v>
      </c>
      <c r="P76" s="99">
        <v>0</v>
      </c>
      <c r="Q76" s="213">
        <v>0</v>
      </c>
      <c r="R76" s="18">
        <v>0</v>
      </c>
      <c r="S76" s="18">
        <v>0</v>
      </c>
      <c r="T76" s="119">
        <v>1</v>
      </c>
      <c r="U76" s="119">
        <v>1</v>
      </c>
      <c r="V76" s="159">
        <v>1</v>
      </c>
      <c r="W76" s="18">
        <v>1</v>
      </c>
      <c r="X76" s="18">
        <v>1</v>
      </c>
      <c r="Y76" s="99">
        <v>0</v>
      </c>
      <c r="Z76" s="99">
        <v>0</v>
      </c>
      <c r="AA76" s="213">
        <v>0</v>
      </c>
      <c r="AB76" s="18">
        <v>0</v>
      </c>
      <c r="AC76" s="99">
        <v>1</v>
      </c>
      <c r="AD76" s="99">
        <v>1</v>
      </c>
      <c r="AE76" s="166">
        <v>1</v>
      </c>
      <c r="AF76" s="18">
        <v>1</v>
      </c>
      <c r="AG76" s="12"/>
    </row>
    <row r="77" spans="1:33" ht="15" customHeight="1">
      <c r="A77" s="715"/>
      <c r="B77" s="717"/>
      <c r="C77" s="27">
        <f t="shared" si="1"/>
        <v>75</v>
      </c>
      <c r="D77" s="27">
        <v>1</v>
      </c>
      <c r="E77" s="100" t="s">
        <v>1671</v>
      </c>
      <c r="F77" s="99">
        <v>0</v>
      </c>
      <c r="G77" s="99">
        <v>0</v>
      </c>
      <c r="H77" s="213">
        <v>0</v>
      </c>
      <c r="I77" s="119">
        <v>1</v>
      </c>
      <c r="J77" s="119">
        <v>1</v>
      </c>
      <c r="K77" s="159">
        <v>1</v>
      </c>
      <c r="L77" s="18">
        <v>1</v>
      </c>
      <c r="M77" s="18">
        <v>1</v>
      </c>
      <c r="N77" s="18">
        <v>0</v>
      </c>
      <c r="O77" s="557">
        <v>0</v>
      </c>
      <c r="P77" s="557">
        <v>0</v>
      </c>
      <c r="Q77" s="213">
        <v>1</v>
      </c>
      <c r="R77" s="18">
        <v>1</v>
      </c>
      <c r="S77" s="18">
        <v>1</v>
      </c>
      <c r="T77" s="119">
        <v>1</v>
      </c>
      <c r="U77" s="119">
        <v>1</v>
      </c>
      <c r="V77" s="159">
        <v>1</v>
      </c>
      <c r="W77" s="18">
        <v>1</v>
      </c>
      <c r="X77" s="18">
        <v>1</v>
      </c>
      <c r="Y77" s="561">
        <v>1</v>
      </c>
      <c r="Z77" s="561">
        <v>1</v>
      </c>
      <c r="AA77" s="213">
        <v>0</v>
      </c>
      <c r="AB77" s="18">
        <v>0</v>
      </c>
      <c r="AC77" s="99">
        <v>1</v>
      </c>
      <c r="AD77" s="99">
        <v>1</v>
      </c>
      <c r="AE77" s="166">
        <v>1</v>
      </c>
      <c r="AF77" s="18">
        <v>1</v>
      </c>
      <c r="AG77" s="12"/>
    </row>
    <row r="78" spans="1:33" ht="15" customHeight="1">
      <c r="A78" s="715"/>
      <c r="B78" s="717"/>
      <c r="C78" s="27">
        <v>76</v>
      </c>
      <c r="D78" s="27">
        <v>1</v>
      </c>
      <c r="E78" s="100" t="s">
        <v>96</v>
      </c>
      <c r="F78" s="99">
        <v>0</v>
      </c>
      <c r="G78" s="99">
        <v>0</v>
      </c>
      <c r="H78" s="213">
        <v>0</v>
      </c>
      <c r="I78" s="119">
        <v>1</v>
      </c>
      <c r="J78" s="119">
        <v>1</v>
      </c>
      <c r="K78" s="159">
        <v>1</v>
      </c>
      <c r="L78" s="18">
        <v>1</v>
      </c>
      <c r="M78" s="18">
        <v>1</v>
      </c>
      <c r="N78" s="18">
        <v>1</v>
      </c>
      <c r="O78" s="99">
        <v>1</v>
      </c>
      <c r="P78" s="99">
        <v>1</v>
      </c>
      <c r="Q78" s="213">
        <v>1</v>
      </c>
      <c r="R78" s="18">
        <v>1</v>
      </c>
      <c r="S78" s="18">
        <v>1</v>
      </c>
      <c r="T78" s="119">
        <v>1</v>
      </c>
      <c r="U78" s="119">
        <v>1</v>
      </c>
      <c r="V78" s="159">
        <v>1</v>
      </c>
      <c r="W78" s="18">
        <v>1</v>
      </c>
      <c r="X78" s="18">
        <v>0</v>
      </c>
      <c r="Y78" s="99">
        <v>1</v>
      </c>
      <c r="Z78" s="99">
        <v>1</v>
      </c>
      <c r="AA78" s="213">
        <v>1</v>
      </c>
      <c r="AB78" s="18">
        <v>1</v>
      </c>
      <c r="AC78" s="99">
        <v>1</v>
      </c>
      <c r="AD78" s="99">
        <v>1</v>
      </c>
      <c r="AE78" s="166">
        <v>1</v>
      </c>
      <c r="AF78" s="18">
        <v>1</v>
      </c>
      <c r="AG78" s="12"/>
    </row>
    <row r="79" spans="1:33" ht="15" customHeight="1">
      <c r="A79" s="715"/>
      <c r="B79" s="718"/>
      <c r="C79" s="27">
        <v>77</v>
      </c>
      <c r="D79" s="28">
        <v>1</v>
      </c>
      <c r="E79" s="100" t="s">
        <v>1672</v>
      </c>
      <c r="F79" s="99">
        <v>0</v>
      </c>
      <c r="G79" s="99">
        <v>0</v>
      </c>
      <c r="H79" s="213">
        <v>0</v>
      </c>
      <c r="I79" s="119">
        <v>1</v>
      </c>
      <c r="J79" s="119">
        <v>1</v>
      </c>
      <c r="K79" s="159">
        <v>1</v>
      </c>
      <c r="L79" s="18">
        <v>1</v>
      </c>
      <c r="M79" s="18">
        <v>1</v>
      </c>
      <c r="N79" s="18">
        <v>1</v>
      </c>
      <c r="O79" s="99">
        <v>1</v>
      </c>
      <c r="P79" s="99">
        <v>1</v>
      </c>
      <c r="Q79" s="213">
        <v>1</v>
      </c>
      <c r="R79" s="18">
        <v>1</v>
      </c>
      <c r="S79" s="18">
        <v>1</v>
      </c>
      <c r="T79" s="119">
        <v>1</v>
      </c>
      <c r="U79" s="119">
        <v>1</v>
      </c>
      <c r="V79" s="159">
        <v>1</v>
      </c>
      <c r="W79" s="18">
        <v>1</v>
      </c>
      <c r="X79" s="18">
        <v>1</v>
      </c>
      <c r="Y79" s="99">
        <v>1</v>
      </c>
      <c r="Z79" s="99">
        <v>1</v>
      </c>
      <c r="AA79" s="213">
        <v>1</v>
      </c>
      <c r="AB79" s="18">
        <v>1</v>
      </c>
      <c r="AC79" s="99">
        <v>1</v>
      </c>
      <c r="AD79" s="99">
        <v>1</v>
      </c>
      <c r="AE79" s="166">
        <v>1</v>
      </c>
      <c r="AF79" s="18">
        <v>1</v>
      </c>
      <c r="AG79" s="12"/>
    </row>
    <row r="80" spans="1:33" ht="15" hidden="1" customHeight="1">
      <c r="A80" s="715"/>
      <c r="B80" s="743" t="s">
        <v>1894</v>
      </c>
      <c r="C80" s="453" t="s">
        <v>864</v>
      </c>
      <c r="D80" s="454">
        <v>1</v>
      </c>
      <c r="E80" s="464" t="s">
        <v>1895</v>
      </c>
      <c r="F80" s="485"/>
      <c r="G80" s="629"/>
      <c r="H80" s="213" t="s">
        <v>864</v>
      </c>
      <c r="I80" s="99"/>
      <c r="J80" s="99"/>
      <c r="K80" s="213" t="s">
        <v>864</v>
      </c>
      <c r="L80" s="18">
        <v>1</v>
      </c>
      <c r="M80" s="18">
        <v>1</v>
      </c>
      <c r="N80" s="18">
        <v>1</v>
      </c>
      <c r="O80" s="99"/>
      <c r="P80" s="99"/>
      <c r="Q80" s="213" t="s">
        <v>864</v>
      </c>
      <c r="R80" s="18">
        <v>1</v>
      </c>
      <c r="S80" s="18">
        <v>1</v>
      </c>
      <c r="T80" s="99"/>
      <c r="U80" s="99"/>
      <c r="V80" s="213" t="s">
        <v>864</v>
      </c>
      <c r="W80" s="18">
        <v>1</v>
      </c>
      <c r="X80" s="18">
        <v>1</v>
      </c>
      <c r="Y80" s="99"/>
      <c r="Z80" s="99"/>
      <c r="AA80" s="213" t="s">
        <v>864</v>
      </c>
      <c r="AB80" s="18">
        <v>1</v>
      </c>
      <c r="AC80" s="99"/>
      <c r="AD80" s="99"/>
      <c r="AE80" s="213" t="s">
        <v>864</v>
      </c>
      <c r="AF80" s="18">
        <v>1</v>
      </c>
      <c r="AG80" s="12"/>
    </row>
    <row r="81" spans="1:33" ht="15" hidden="1" customHeight="1">
      <c r="A81" s="715"/>
      <c r="B81" s="743"/>
      <c r="C81" s="455" t="s">
        <v>864</v>
      </c>
      <c r="D81" s="456">
        <v>1</v>
      </c>
      <c r="E81" s="81" t="s">
        <v>1896</v>
      </c>
      <c r="F81" s="81"/>
      <c r="G81" s="81"/>
      <c r="H81" s="213" t="s">
        <v>864</v>
      </c>
      <c r="I81" s="99"/>
      <c r="J81" s="99"/>
      <c r="K81" s="213" t="s">
        <v>864</v>
      </c>
      <c r="L81" s="18">
        <v>1</v>
      </c>
      <c r="M81" s="18">
        <v>1</v>
      </c>
      <c r="N81" s="18">
        <v>1</v>
      </c>
      <c r="O81" s="99"/>
      <c r="P81" s="99"/>
      <c r="Q81" s="213" t="s">
        <v>864</v>
      </c>
      <c r="R81" s="18">
        <v>1</v>
      </c>
      <c r="S81" s="18">
        <v>1</v>
      </c>
      <c r="T81" s="99"/>
      <c r="U81" s="99"/>
      <c r="V81" s="213" t="s">
        <v>864</v>
      </c>
      <c r="W81" s="18">
        <v>1</v>
      </c>
      <c r="X81" s="18">
        <v>1</v>
      </c>
      <c r="Y81" s="99"/>
      <c r="Z81" s="99"/>
      <c r="AA81" s="213" t="s">
        <v>864</v>
      </c>
      <c r="AB81" s="18">
        <v>1</v>
      </c>
      <c r="AC81" s="99"/>
      <c r="AD81" s="99"/>
      <c r="AE81" s="213" t="s">
        <v>864</v>
      </c>
      <c r="AF81" s="18">
        <v>1</v>
      </c>
      <c r="AG81" s="12"/>
    </row>
    <row r="82" spans="1:33" ht="15" hidden="1" customHeight="1">
      <c r="A82" s="715"/>
      <c r="B82" s="743"/>
      <c r="C82" s="455" t="s">
        <v>864</v>
      </c>
      <c r="D82" s="456">
        <v>1</v>
      </c>
      <c r="E82" s="81" t="s">
        <v>1897</v>
      </c>
      <c r="F82" s="81"/>
      <c r="G82" s="81"/>
      <c r="H82" s="213" t="s">
        <v>864</v>
      </c>
      <c r="I82" s="99"/>
      <c r="J82" s="99"/>
      <c r="K82" s="213" t="s">
        <v>864</v>
      </c>
      <c r="L82" s="18">
        <v>1</v>
      </c>
      <c r="M82" s="18">
        <v>1</v>
      </c>
      <c r="N82" s="18">
        <v>0</v>
      </c>
      <c r="O82" s="99"/>
      <c r="P82" s="99"/>
      <c r="Q82" s="213" t="s">
        <v>864</v>
      </c>
      <c r="R82" s="18">
        <v>0</v>
      </c>
      <c r="S82" s="18">
        <v>1</v>
      </c>
      <c r="T82" s="99"/>
      <c r="U82" s="99"/>
      <c r="V82" s="213" t="s">
        <v>864</v>
      </c>
      <c r="W82" s="18">
        <v>1</v>
      </c>
      <c r="X82" s="18">
        <v>1</v>
      </c>
      <c r="Y82" s="99"/>
      <c r="Z82" s="99"/>
      <c r="AA82" s="213" t="s">
        <v>864</v>
      </c>
      <c r="AB82" s="18">
        <v>1</v>
      </c>
      <c r="AC82" s="99"/>
      <c r="AD82" s="99"/>
      <c r="AE82" s="213" t="s">
        <v>864</v>
      </c>
      <c r="AF82" s="18">
        <v>1</v>
      </c>
      <c r="AG82" s="12"/>
    </row>
    <row r="83" spans="1:33" ht="15" hidden="1" customHeight="1">
      <c r="A83" s="715"/>
      <c r="B83" s="743"/>
      <c r="C83" s="455" t="s">
        <v>864</v>
      </c>
      <c r="D83" s="456">
        <v>1</v>
      </c>
      <c r="E83" s="81" t="s">
        <v>1898</v>
      </c>
      <c r="F83" s="81"/>
      <c r="G83" s="81"/>
      <c r="H83" s="213" t="s">
        <v>864</v>
      </c>
      <c r="I83" s="99"/>
      <c r="J83" s="99"/>
      <c r="K83" s="213" t="s">
        <v>864</v>
      </c>
      <c r="L83" s="18">
        <v>1</v>
      </c>
      <c r="M83" s="18">
        <v>1</v>
      </c>
      <c r="N83" s="18">
        <v>1</v>
      </c>
      <c r="O83" s="99"/>
      <c r="P83" s="99"/>
      <c r="Q83" s="213" t="s">
        <v>864</v>
      </c>
      <c r="R83" s="18">
        <v>1</v>
      </c>
      <c r="S83" s="18">
        <v>1</v>
      </c>
      <c r="T83" s="99"/>
      <c r="U83" s="99"/>
      <c r="V83" s="213" t="s">
        <v>864</v>
      </c>
      <c r="W83" s="18">
        <v>1</v>
      </c>
      <c r="X83" s="18">
        <v>1</v>
      </c>
      <c r="Y83" s="99"/>
      <c r="Z83" s="99"/>
      <c r="AA83" s="213" t="s">
        <v>864</v>
      </c>
      <c r="AB83" s="18">
        <v>1</v>
      </c>
      <c r="AC83" s="99"/>
      <c r="AD83" s="99"/>
      <c r="AE83" s="213" t="s">
        <v>864</v>
      </c>
      <c r="AF83" s="18">
        <v>1</v>
      </c>
      <c r="AG83" s="12"/>
    </row>
    <row r="84" spans="1:33" ht="15" hidden="1" customHeight="1">
      <c r="A84" s="715"/>
      <c r="B84" s="743"/>
      <c r="C84" s="455" t="s">
        <v>864</v>
      </c>
      <c r="D84" s="456">
        <v>1</v>
      </c>
      <c r="E84" s="81" t="s">
        <v>1899</v>
      </c>
      <c r="F84" s="81"/>
      <c r="G84" s="81"/>
      <c r="H84" s="213" t="s">
        <v>864</v>
      </c>
      <c r="I84" s="99"/>
      <c r="J84" s="99"/>
      <c r="K84" s="213" t="s">
        <v>864</v>
      </c>
      <c r="L84" s="18">
        <v>1</v>
      </c>
      <c r="M84" s="18">
        <v>1</v>
      </c>
      <c r="N84" s="18">
        <v>0</v>
      </c>
      <c r="O84" s="99"/>
      <c r="P84" s="99"/>
      <c r="Q84" s="213" t="s">
        <v>864</v>
      </c>
      <c r="R84" s="18">
        <v>1</v>
      </c>
      <c r="S84" s="18">
        <v>1</v>
      </c>
      <c r="T84" s="99"/>
      <c r="U84" s="99"/>
      <c r="V84" s="213" t="s">
        <v>864</v>
      </c>
      <c r="W84" s="18">
        <v>1</v>
      </c>
      <c r="X84" s="18">
        <v>1</v>
      </c>
      <c r="Y84" s="99"/>
      <c r="Z84" s="99"/>
      <c r="AA84" s="213" t="s">
        <v>864</v>
      </c>
      <c r="AB84" s="18">
        <v>1</v>
      </c>
      <c r="AC84" s="99"/>
      <c r="AD84" s="99"/>
      <c r="AE84" s="213" t="s">
        <v>864</v>
      </c>
      <c r="AF84" s="18">
        <v>1</v>
      </c>
      <c r="AG84" s="12"/>
    </row>
    <row r="85" spans="1:33" ht="15" hidden="1" customHeight="1">
      <c r="A85" s="715"/>
      <c r="B85" s="743"/>
      <c r="C85" s="455" t="s">
        <v>864</v>
      </c>
      <c r="D85" s="456">
        <v>1</v>
      </c>
      <c r="E85" s="81" t="s">
        <v>1900</v>
      </c>
      <c r="F85" s="81"/>
      <c r="G85" s="81"/>
      <c r="H85" s="213" t="s">
        <v>864</v>
      </c>
      <c r="I85" s="99"/>
      <c r="J85" s="99"/>
      <c r="K85" s="213" t="s">
        <v>864</v>
      </c>
      <c r="L85" s="18">
        <v>1</v>
      </c>
      <c r="M85" s="18">
        <v>1</v>
      </c>
      <c r="N85" s="18">
        <v>1</v>
      </c>
      <c r="O85" s="99"/>
      <c r="P85" s="99"/>
      <c r="Q85" s="213" t="s">
        <v>864</v>
      </c>
      <c r="R85" s="18">
        <v>1</v>
      </c>
      <c r="S85" s="18">
        <v>1</v>
      </c>
      <c r="T85" s="99"/>
      <c r="U85" s="99"/>
      <c r="V85" s="213" t="s">
        <v>864</v>
      </c>
      <c r="W85" s="18">
        <v>1</v>
      </c>
      <c r="X85" s="18">
        <v>1</v>
      </c>
      <c r="Y85" s="99"/>
      <c r="Z85" s="99"/>
      <c r="AA85" s="213" t="s">
        <v>864</v>
      </c>
      <c r="AB85" s="18">
        <v>1</v>
      </c>
      <c r="AC85" s="99"/>
      <c r="AD85" s="99"/>
      <c r="AE85" s="213" t="s">
        <v>864</v>
      </c>
      <c r="AF85" s="18">
        <v>1</v>
      </c>
      <c r="AG85" s="12"/>
    </row>
    <row r="86" spans="1:33" ht="15" hidden="1" customHeight="1">
      <c r="A86" s="715"/>
      <c r="B86" s="743"/>
      <c r="C86" s="455" t="s">
        <v>864</v>
      </c>
      <c r="D86" s="456">
        <v>1</v>
      </c>
      <c r="E86" s="81" t="s">
        <v>1901</v>
      </c>
      <c r="F86" s="81"/>
      <c r="G86" s="81"/>
      <c r="H86" s="213" t="s">
        <v>864</v>
      </c>
      <c r="I86" s="99"/>
      <c r="J86" s="99"/>
      <c r="K86" s="213" t="s">
        <v>864</v>
      </c>
      <c r="L86" s="18">
        <v>1</v>
      </c>
      <c r="M86" s="18">
        <v>1</v>
      </c>
      <c r="N86" s="18">
        <v>1</v>
      </c>
      <c r="O86" s="99"/>
      <c r="P86" s="99"/>
      <c r="Q86" s="213" t="s">
        <v>864</v>
      </c>
      <c r="R86" s="18">
        <v>0</v>
      </c>
      <c r="S86" s="18">
        <v>0</v>
      </c>
      <c r="T86" s="99"/>
      <c r="U86" s="99"/>
      <c r="V86" s="213" t="s">
        <v>864</v>
      </c>
      <c r="W86" s="18">
        <v>1</v>
      </c>
      <c r="X86" s="18">
        <v>1</v>
      </c>
      <c r="Y86" s="99"/>
      <c r="Z86" s="99"/>
      <c r="AA86" s="213" t="s">
        <v>864</v>
      </c>
      <c r="AB86" s="18">
        <v>1</v>
      </c>
      <c r="AC86" s="99"/>
      <c r="AD86" s="99"/>
      <c r="AE86" s="213" t="s">
        <v>864</v>
      </c>
      <c r="AF86" s="18">
        <v>1</v>
      </c>
      <c r="AG86" s="12"/>
    </row>
    <row r="87" spans="1:33" ht="15" hidden="1" customHeight="1">
      <c r="A87" s="715"/>
      <c r="B87" s="743"/>
      <c r="C87" s="455" t="s">
        <v>864</v>
      </c>
      <c r="D87" s="456">
        <v>1</v>
      </c>
      <c r="E87" s="81" t="s">
        <v>1902</v>
      </c>
      <c r="F87" s="81"/>
      <c r="G87" s="81"/>
      <c r="H87" s="213" t="s">
        <v>864</v>
      </c>
      <c r="I87" s="99"/>
      <c r="J87" s="99"/>
      <c r="K87" s="213" t="s">
        <v>864</v>
      </c>
      <c r="L87" s="18">
        <v>1</v>
      </c>
      <c r="M87" s="18">
        <v>1</v>
      </c>
      <c r="N87" s="18">
        <v>1</v>
      </c>
      <c r="O87" s="99"/>
      <c r="P87" s="99"/>
      <c r="Q87" s="213" t="s">
        <v>864</v>
      </c>
      <c r="R87" s="18">
        <v>1</v>
      </c>
      <c r="S87" s="18">
        <v>0</v>
      </c>
      <c r="T87" s="99"/>
      <c r="U87" s="99"/>
      <c r="V87" s="213" t="s">
        <v>864</v>
      </c>
      <c r="W87" s="18">
        <v>1</v>
      </c>
      <c r="X87" s="18">
        <v>1</v>
      </c>
      <c r="Y87" s="99"/>
      <c r="Z87" s="99"/>
      <c r="AA87" s="213" t="s">
        <v>864</v>
      </c>
      <c r="AB87" s="18">
        <v>1</v>
      </c>
      <c r="AC87" s="99"/>
      <c r="AD87" s="99"/>
      <c r="AE87" s="213" t="s">
        <v>864</v>
      </c>
      <c r="AF87" s="18">
        <v>1</v>
      </c>
      <c r="AG87" s="12"/>
    </row>
    <row r="88" spans="1:33" ht="15" hidden="1" customHeight="1">
      <c r="A88" s="715"/>
      <c r="B88" s="743"/>
      <c r="C88" s="455" t="s">
        <v>864</v>
      </c>
      <c r="D88" s="456">
        <v>1</v>
      </c>
      <c r="E88" s="81" t="s">
        <v>1903</v>
      </c>
      <c r="F88" s="81"/>
      <c r="G88" s="81"/>
      <c r="H88" s="213" t="s">
        <v>864</v>
      </c>
      <c r="I88" s="99"/>
      <c r="J88" s="99"/>
      <c r="K88" s="213" t="s">
        <v>864</v>
      </c>
      <c r="L88" s="18">
        <v>1</v>
      </c>
      <c r="M88" s="18">
        <v>1</v>
      </c>
      <c r="N88" s="18">
        <v>1</v>
      </c>
      <c r="O88" s="99"/>
      <c r="P88" s="99"/>
      <c r="Q88" s="213" t="s">
        <v>864</v>
      </c>
      <c r="R88" s="18">
        <v>0</v>
      </c>
      <c r="S88" s="18">
        <v>0</v>
      </c>
      <c r="T88" s="99"/>
      <c r="U88" s="99"/>
      <c r="V88" s="213" t="s">
        <v>864</v>
      </c>
      <c r="W88" s="18">
        <v>1</v>
      </c>
      <c r="X88" s="18">
        <v>1</v>
      </c>
      <c r="Y88" s="99"/>
      <c r="Z88" s="99"/>
      <c r="AA88" s="213" t="s">
        <v>864</v>
      </c>
      <c r="AB88" s="18">
        <v>0</v>
      </c>
      <c r="AC88" s="99"/>
      <c r="AD88" s="99"/>
      <c r="AE88" s="213" t="s">
        <v>864</v>
      </c>
      <c r="AF88" s="18">
        <v>0</v>
      </c>
      <c r="AG88" s="12"/>
    </row>
    <row r="89" spans="1:33" ht="15" hidden="1" customHeight="1">
      <c r="A89" s="715"/>
      <c r="B89" s="743"/>
      <c r="C89" s="455" t="s">
        <v>864</v>
      </c>
      <c r="D89" s="457">
        <v>1</v>
      </c>
      <c r="E89" s="80" t="s">
        <v>1904</v>
      </c>
      <c r="F89" s="80"/>
      <c r="G89" s="80"/>
      <c r="H89" s="213" t="s">
        <v>864</v>
      </c>
      <c r="I89" s="99"/>
      <c r="J89" s="99"/>
      <c r="K89" s="213" t="s">
        <v>864</v>
      </c>
      <c r="L89" s="18">
        <v>1</v>
      </c>
      <c r="M89" s="18">
        <v>1</v>
      </c>
      <c r="N89" s="18">
        <v>1</v>
      </c>
      <c r="O89" s="99"/>
      <c r="P89" s="99"/>
      <c r="Q89" s="213" t="s">
        <v>864</v>
      </c>
      <c r="R89" s="18">
        <v>1</v>
      </c>
      <c r="S89" s="18">
        <v>0</v>
      </c>
      <c r="T89" s="99"/>
      <c r="U89" s="99"/>
      <c r="V89" s="213" t="s">
        <v>864</v>
      </c>
      <c r="W89" s="18">
        <v>1</v>
      </c>
      <c r="X89" s="18">
        <v>1</v>
      </c>
      <c r="Y89" s="99"/>
      <c r="Z89" s="99"/>
      <c r="AA89" s="213" t="s">
        <v>864</v>
      </c>
      <c r="AB89" s="18">
        <v>0</v>
      </c>
      <c r="AC89" s="99"/>
      <c r="AD89" s="99"/>
      <c r="AE89" s="213" t="s">
        <v>864</v>
      </c>
      <c r="AF89" s="18">
        <v>1</v>
      </c>
      <c r="AG89" s="12"/>
    </row>
    <row r="90" spans="1:33" ht="15" customHeight="1">
      <c r="A90" s="715"/>
      <c r="B90" s="728" t="s">
        <v>1550</v>
      </c>
      <c r="C90" s="729"/>
      <c r="D90" s="730"/>
      <c r="E90" s="161" t="s">
        <v>1551</v>
      </c>
      <c r="F90" s="137">
        <f t="shared" ref="F90:K90" si="2">SUM(F3:F79)</f>
        <v>0</v>
      </c>
      <c r="G90" s="137">
        <f t="shared" si="2"/>
        <v>0</v>
      </c>
      <c r="H90" s="166">
        <f t="shared" si="2"/>
        <v>0</v>
      </c>
      <c r="I90" s="137">
        <f t="shared" si="2"/>
        <v>72</v>
      </c>
      <c r="J90" s="137">
        <f t="shared" si="2"/>
        <v>69</v>
      </c>
      <c r="K90" s="166">
        <f t="shared" si="2"/>
        <v>71</v>
      </c>
      <c r="L90" s="166">
        <f>SUM(L3:L89)</f>
        <v>80</v>
      </c>
      <c r="M90" s="166">
        <f>SUM(M3:M89)</f>
        <v>76</v>
      </c>
      <c r="N90" s="166">
        <f>SUM(N3:N89)</f>
        <v>74</v>
      </c>
      <c r="O90" s="137">
        <f>SUM(O3:O79)</f>
        <v>28</v>
      </c>
      <c r="P90" s="137">
        <f>SUM(P3:P79)</f>
        <v>22</v>
      </c>
      <c r="Q90" s="166">
        <f>SUM(Q3:Q79)</f>
        <v>40</v>
      </c>
      <c r="R90" s="166">
        <f>SUM(R3:R89)</f>
        <v>53</v>
      </c>
      <c r="S90" s="166">
        <f>SUM(S3:S89)</f>
        <v>52</v>
      </c>
      <c r="T90" s="137">
        <f>SUM(T3:T79)</f>
        <v>66</v>
      </c>
      <c r="U90" s="137">
        <f>SUM(U3:U79)</f>
        <v>66</v>
      </c>
      <c r="V90" s="166">
        <f>SUM(V3:V79)</f>
        <v>70</v>
      </c>
      <c r="W90" s="166">
        <f>SUM(W3:W89)</f>
        <v>84</v>
      </c>
      <c r="X90" s="166">
        <f>SUM(X3:X89)</f>
        <v>83</v>
      </c>
      <c r="Y90" s="137">
        <f>SUM(Y3:Y79)</f>
        <v>22</v>
      </c>
      <c r="Z90" s="137">
        <f>SUM(Z3:Z79)</f>
        <v>22</v>
      </c>
      <c r="AA90" s="166">
        <f>SUM(AA3:AA79)</f>
        <v>25</v>
      </c>
      <c r="AB90" s="166">
        <f>SUM(AB3:AB89)</f>
        <v>33</v>
      </c>
      <c r="AC90" s="137">
        <f>SUM(AC3:AC79)</f>
        <v>31</v>
      </c>
      <c r="AD90" s="137">
        <f>SUM(AD3:AD79)</f>
        <v>31</v>
      </c>
      <c r="AE90" s="166">
        <f>SUM(AE3:AE79)</f>
        <v>53</v>
      </c>
      <c r="AF90" s="166">
        <f>SUM(AF3:AF89)</f>
        <v>59</v>
      </c>
      <c r="AG90" s="12"/>
    </row>
    <row r="91" spans="1:33" ht="15" customHeight="1" thickBot="1">
      <c r="A91" s="715"/>
      <c r="B91" s="731"/>
      <c r="C91" s="732"/>
      <c r="D91" s="733"/>
      <c r="E91" s="502" t="s">
        <v>1552</v>
      </c>
      <c r="F91" s="499">
        <f t="shared" ref="F91:K91" si="3">SUM($D$3:$D$79)</f>
        <v>77</v>
      </c>
      <c r="G91" s="499">
        <f t="shared" si="3"/>
        <v>77</v>
      </c>
      <c r="H91" s="530">
        <f t="shared" si="3"/>
        <v>77</v>
      </c>
      <c r="I91" s="499">
        <f t="shared" si="3"/>
        <v>77</v>
      </c>
      <c r="J91" s="499">
        <f t="shared" si="3"/>
        <v>77</v>
      </c>
      <c r="K91" s="530">
        <f t="shared" si="3"/>
        <v>77</v>
      </c>
      <c r="L91" s="530">
        <v>87</v>
      </c>
      <c r="M91" s="530">
        <v>87</v>
      </c>
      <c r="N91" s="530">
        <v>87</v>
      </c>
      <c r="O91" s="499">
        <f>SUM($D$3:$D$79)</f>
        <v>77</v>
      </c>
      <c r="P91" s="499">
        <f>SUM($D$3:$D$79)</f>
        <v>77</v>
      </c>
      <c r="Q91" s="530">
        <f>SUM($D$3:$D$79)</f>
        <v>77</v>
      </c>
      <c r="R91" s="530">
        <v>87</v>
      </c>
      <c r="S91" s="530">
        <v>87</v>
      </c>
      <c r="T91" s="499">
        <f>77</f>
        <v>77</v>
      </c>
      <c r="U91" s="499">
        <f>77</f>
        <v>77</v>
      </c>
      <c r="V91" s="530">
        <f>SUM($D$3:$D$79)-1</f>
        <v>76</v>
      </c>
      <c r="W91" s="530">
        <v>87</v>
      </c>
      <c r="X91" s="530">
        <v>87</v>
      </c>
      <c r="Y91" s="499">
        <f>SUM($D$3:$D$79)</f>
        <v>77</v>
      </c>
      <c r="Z91" s="499">
        <f>SUM($D$3:$D$79)</f>
        <v>77</v>
      </c>
      <c r="AA91" s="530">
        <f>SUM($D$3:$D$79)</f>
        <v>77</v>
      </c>
      <c r="AB91" s="530">
        <v>87</v>
      </c>
      <c r="AC91" s="499">
        <f>SUM($D$3:$D$79)</f>
        <v>77</v>
      </c>
      <c r="AD91" s="499">
        <f>SUM($D$3:$D$79)</f>
        <v>77</v>
      </c>
      <c r="AE91" s="530">
        <f>SUM($D$3:$D$79)</f>
        <v>77</v>
      </c>
      <c r="AF91" s="530">
        <v>87</v>
      </c>
      <c r="AG91" s="12"/>
    </row>
    <row r="92" spans="1:33" ht="15" customHeight="1" thickBot="1">
      <c r="A92" s="715"/>
      <c r="B92" s="734"/>
      <c r="C92" s="735"/>
      <c r="D92" s="735"/>
      <c r="E92" s="533" t="s">
        <v>1553</v>
      </c>
      <c r="F92" s="531">
        <f>F90/F91</f>
        <v>0</v>
      </c>
      <c r="G92" s="531">
        <f>G90/G91</f>
        <v>0</v>
      </c>
      <c r="H92" s="532">
        <f>H90/H91</f>
        <v>0</v>
      </c>
      <c r="I92" s="531">
        <f>I90/I91</f>
        <v>0.93506493506493504</v>
      </c>
      <c r="J92" s="531">
        <f>J90/J91</f>
        <v>0.89610389610389607</v>
      </c>
      <c r="K92" s="532">
        <f t="shared" ref="K92:AF92" si="4">K90/K91</f>
        <v>0.92207792207792205</v>
      </c>
      <c r="L92" s="532">
        <f t="shared" si="4"/>
        <v>0.91954022988505746</v>
      </c>
      <c r="M92" s="532">
        <f t="shared" si="4"/>
        <v>0.87356321839080464</v>
      </c>
      <c r="N92" s="532">
        <f t="shared" si="4"/>
        <v>0.85057471264367812</v>
      </c>
      <c r="O92" s="531">
        <f t="shared" ref="O92:P92" si="5">O90/O91</f>
        <v>0.36363636363636365</v>
      </c>
      <c r="P92" s="531">
        <f t="shared" si="5"/>
        <v>0.2857142857142857</v>
      </c>
      <c r="Q92" s="532">
        <f t="shared" si="4"/>
        <v>0.51948051948051943</v>
      </c>
      <c r="R92" s="532">
        <f t="shared" si="4"/>
        <v>0.60919540229885061</v>
      </c>
      <c r="S92" s="532">
        <f t="shared" si="4"/>
        <v>0.5977011494252874</v>
      </c>
      <c r="T92" s="531">
        <f t="shared" ref="T92:U92" si="6">T90/T91</f>
        <v>0.8571428571428571</v>
      </c>
      <c r="U92" s="531">
        <f t="shared" si="6"/>
        <v>0.8571428571428571</v>
      </c>
      <c r="V92" s="532">
        <f t="shared" si="4"/>
        <v>0.92105263157894735</v>
      </c>
      <c r="W92" s="532">
        <f t="shared" si="4"/>
        <v>0.96551724137931039</v>
      </c>
      <c r="X92" s="532">
        <f t="shared" si="4"/>
        <v>0.95402298850574707</v>
      </c>
      <c r="Y92" s="531">
        <f t="shared" ref="Y92:Z92" si="7">Y90/Y91</f>
        <v>0.2857142857142857</v>
      </c>
      <c r="Z92" s="531">
        <f t="shared" si="7"/>
        <v>0.2857142857142857</v>
      </c>
      <c r="AA92" s="532">
        <f t="shared" si="4"/>
        <v>0.32467532467532467</v>
      </c>
      <c r="AB92" s="532">
        <f t="shared" si="4"/>
        <v>0.37931034482758619</v>
      </c>
      <c r="AC92" s="531">
        <f>AC90/AC91</f>
        <v>0.40259740259740262</v>
      </c>
      <c r="AD92" s="531">
        <f>AD90/AD91</f>
        <v>0.40259740259740262</v>
      </c>
      <c r="AE92" s="532">
        <f t="shared" si="4"/>
        <v>0.68831168831168832</v>
      </c>
      <c r="AF92" s="534">
        <f t="shared" si="4"/>
        <v>0.67816091954022983</v>
      </c>
      <c r="AG92" s="12"/>
    </row>
    <row r="93" spans="1:33" ht="15" customHeight="1">
      <c r="A93" s="715"/>
      <c r="B93" s="736" t="s">
        <v>1658</v>
      </c>
      <c r="C93" s="737"/>
      <c r="D93" s="737"/>
      <c r="E93" s="738"/>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8"/>
      <c r="AE93" s="738"/>
      <c r="AF93" s="739"/>
      <c r="AG93" s="12"/>
    </row>
    <row r="94" spans="1:33" ht="15" customHeight="1">
      <c r="A94" s="715"/>
      <c r="B94" s="142"/>
      <c r="C94" s="142"/>
      <c r="D94" s="142"/>
      <c r="E94" s="142"/>
      <c r="F94" s="142"/>
      <c r="G94" s="142"/>
      <c r="H94" s="526"/>
      <c r="I94" s="160"/>
      <c r="J94" s="160"/>
      <c r="K94" s="515"/>
      <c r="L94" s="142"/>
      <c r="M94" s="142"/>
      <c r="N94" s="142"/>
      <c r="O94" s="160"/>
      <c r="P94" s="160"/>
      <c r="Q94" s="526"/>
      <c r="R94" s="142"/>
      <c r="S94" s="142"/>
      <c r="T94" s="160"/>
      <c r="U94" s="160"/>
      <c r="V94" s="526"/>
      <c r="W94" s="142"/>
      <c r="X94" s="142"/>
      <c r="Y94" s="160"/>
      <c r="Z94" s="160"/>
      <c r="AA94" s="526"/>
      <c r="AB94" s="12"/>
      <c r="AC94" s="138"/>
      <c r="AD94" s="138"/>
      <c r="AE94" s="526"/>
      <c r="AF94" s="142"/>
      <c r="AG94" s="12"/>
    </row>
    <row r="95" spans="1:33" ht="15" customHeight="1">
      <c r="A95" s="715"/>
      <c r="B95" s="129"/>
      <c r="C95" s="245"/>
      <c r="D95" s="129"/>
      <c r="E95" s="129"/>
      <c r="F95" s="483"/>
      <c r="G95" s="628"/>
      <c r="H95" s="246"/>
      <c r="I95" s="139"/>
      <c r="J95" s="139"/>
      <c r="K95" s="515"/>
      <c r="L95" s="129"/>
      <c r="M95" s="129"/>
      <c r="N95" s="129"/>
      <c r="O95" s="139"/>
      <c r="P95" s="139"/>
      <c r="Q95" s="246"/>
      <c r="R95" s="129"/>
      <c r="S95" s="129"/>
      <c r="T95" s="139"/>
      <c r="U95" s="139"/>
      <c r="V95" s="246"/>
      <c r="W95" s="129"/>
      <c r="X95" s="129"/>
      <c r="Y95" s="139"/>
      <c r="Z95" s="139"/>
      <c r="AA95" s="246"/>
      <c r="AB95" s="12"/>
      <c r="AC95" s="138"/>
      <c r="AD95" s="138"/>
      <c r="AE95" s="246"/>
      <c r="AF95" s="129"/>
      <c r="AG95" s="12"/>
    </row>
    <row r="96" spans="1:33" ht="15" customHeight="1">
      <c r="A96" s="715"/>
      <c r="B96" s="129"/>
      <c r="C96" s="245"/>
      <c r="D96" s="129"/>
      <c r="E96" s="129"/>
      <c r="F96" s="483"/>
      <c r="G96" s="628"/>
      <c r="H96" s="246"/>
      <c r="I96" s="139"/>
      <c r="J96" s="139"/>
      <c r="K96" s="515"/>
      <c r="L96" s="129"/>
      <c r="M96" s="129"/>
      <c r="N96" s="129"/>
      <c r="O96" s="139"/>
      <c r="P96" s="139"/>
      <c r="Q96" s="246"/>
      <c r="R96" s="129"/>
      <c r="S96" s="129"/>
      <c r="T96" s="139"/>
      <c r="U96" s="139"/>
      <c r="V96" s="246"/>
      <c r="W96" s="129"/>
      <c r="X96" s="129"/>
      <c r="Y96" s="139"/>
      <c r="Z96" s="139"/>
      <c r="AA96" s="246"/>
      <c r="AB96" s="12"/>
      <c r="AC96" s="138"/>
      <c r="AD96" s="138"/>
      <c r="AE96" s="246"/>
      <c r="AF96" s="129"/>
      <c r="AG96" s="12"/>
    </row>
    <row r="100" spans="11:17">
      <c r="K100"/>
      <c r="L100" s="417" t="s">
        <v>2149</v>
      </c>
      <c r="M100" s="417" t="s">
        <v>2150</v>
      </c>
      <c r="N100" s="417" t="s">
        <v>2151</v>
      </c>
      <c r="O100" s="417" t="s">
        <v>2152</v>
      </c>
      <c r="P100" s="417" t="s">
        <v>2153</v>
      </c>
      <c r="Q100" s="417" t="s">
        <v>2154</v>
      </c>
    </row>
    <row r="101" spans="11:17">
      <c r="K101">
        <v>2018</v>
      </c>
      <c r="L101" s="539">
        <f>G92</f>
        <v>0</v>
      </c>
      <c r="M101" s="649">
        <f>J92</f>
        <v>0.89610389610389607</v>
      </c>
      <c r="N101" s="649">
        <f>P92</f>
        <v>0.2857142857142857</v>
      </c>
      <c r="O101" s="650">
        <f>U92</f>
        <v>0.8571428571428571</v>
      </c>
      <c r="P101" s="539">
        <f>Z92</f>
        <v>0.2857142857142857</v>
      </c>
      <c r="Q101" s="539">
        <f>AD92</f>
        <v>0.40259740259740262</v>
      </c>
    </row>
    <row r="102" spans="11:17">
      <c r="K102">
        <v>2020</v>
      </c>
      <c r="L102" s="539">
        <f>F92</f>
        <v>0</v>
      </c>
      <c r="M102" s="649">
        <f>I92</f>
        <v>0.93506493506493504</v>
      </c>
      <c r="N102" s="649">
        <f>O92</f>
        <v>0.36363636363636365</v>
      </c>
      <c r="O102" s="650">
        <f>T92</f>
        <v>0.8571428571428571</v>
      </c>
      <c r="P102" s="539">
        <f>Y92</f>
        <v>0.2857142857142857</v>
      </c>
      <c r="Q102" s="539">
        <f>AC92</f>
        <v>0.40259740259740262</v>
      </c>
    </row>
  </sheetData>
  <mergeCells count="9">
    <mergeCell ref="A1:A96"/>
    <mergeCell ref="B70:B79"/>
    <mergeCell ref="B57:B69"/>
    <mergeCell ref="B42:B56"/>
    <mergeCell ref="B3:B25"/>
    <mergeCell ref="B90:D92"/>
    <mergeCell ref="B93:AF93"/>
    <mergeCell ref="B26:B41"/>
    <mergeCell ref="B80:B89"/>
  </mergeCells>
  <phoneticPr fontId="30" type="noConversion"/>
  <pageMargins left="0.7" right="0.7" top="0.75" bottom="0.75" header="0.3" footer="0.3"/>
  <pageSetup orientation="landscape"/>
  <ignoredErrors>
    <ignoredError sqref="V90 Q90 AE90 AA90:AB90" 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87"/>
  <sheetViews>
    <sheetView topLeftCell="B1" workbookViewId="0">
      <pane xSplit="3" ySplit="2" topLeftCell="O51" activePane="bottomRight" state="frozen"/>
      <selection activeCell="B1" sqref="B1"/>
      <selection pane="topRight" activeCell="E1" sqref="E1"/>
      <selection pane="bottomLeft" activeCell="B3" sqref="B3"/>
      <selection pane="bottomRight" activeCell="R2" sqref="R2"/>
    </sheetView>
  </sheetViews>
  <sheetFormatPr baseColWidth="10" defaultColWidth="8.83203125" defaultRowHeight="15"/>
  <cols>
    <col min="1" max="1" width="8.6640625" style="103" customWidth="1"/>
    <col min="2" max="2" width="13.83203125" style="103" hidden="1" customWidth="1"/>
    <col min="3" max="3" width="6.33203125" style="133" hidden="1" customWidth="1"/>
    <col min="4" max="4" width="53" style="66" customWidth="1"/>
    <col min="5" max="5" width="17.83203125" style="66" customWidth="1"/>
    <col min="6" max="9" width="15.5" style="103" customWidth="1"/>
    <col min="10" max="10" width="17.1640625" style="103" customWidth="1"/>
    <col min="11" max="11" width="15.5" style="103" customWidth="1"/>
    <col min="12" max="16" width="15.6640625" style="103" customWidth="1"/>
    <col min="17" max="19" width="15.5" customWidth="1"/>
    <col min="20" max="24" width="15.6640625" style="103" customWidth="1"/>
    <col min="25" max="25" width="15.33203125" style="103" customWidth="1"/>
    <col min="26" max="29" width="15.6640625" style="103" customWidth="1"/>
    <col min="30" max="30" width="15.5" style="103" customWidth="1"/>
    <col min="31" max="16384" width="8.83203125" style="103"/>
  </cols>
  <sheetData>
    <row r="1" spans="1:31" ht="51" customHeight="1">
      <c r="A1" s="744"/>
      <c r="B1" s="101"/>
      <c r="C1" s="249"/>
      <c r="D1" s="127"/>
      <c r="E1" s="127"/>
      <c r="F1" s="1"/>
      <c r="G1" s="1"/>
      <c r="H1" s="1"/>
      <c r="I1" s="1"/>
      <c r="J1" s="1"/>
      <c r="K1" s="1"/>
      <c r="L1" s="1"/>
      <c r="M1" s="1"/>
      <c r="N1" s="1"/>
      <c r="O1" s="102"/>
      <c r="P1" s="102"/>
      <c r="Q1" s="102"/>
      <c r="R1" s="102"/>
      <c r="S1" s="102"/>
      <c r="T1" s="1"/>
      <c r="U1" s="101"/>
      <c r="V1" s="101"/>
      <c r="W1" s="484"/>
      <c r="X1" s="631"/>
      <c r="Y1" s="243"/>
      <c r="Z1" s="101"/>
      <c r="AA1" s="484"/>
      <c r="AB1" s="631"/>
      <c r="AC1" s="243"/>
      <c r="AD1" s="101"/>
      <c r="AE1" s="101"/>
    </row>
    <row r="2" spans="1:31" ht="131" customHeight="1">
      <c r="A2" s="744"/>
      <c r="B2" s="256" t="s">
        <v>29</v>
      </c>
      <c r="C2" s="290" t="s">
        <v>1656</v>
      </c>
      <c r="D2" s="37" t="s">
        <v>489</v>
      </c>
      <c r="E2" s="524" t="s">
        <v>1964</v>
      </c>
      <c r="F2" s="524" t="s">
        <v>1925</v>
      </c>
      <c r="G2" s="105" t="s">
        <v>2548</v>
      </c>
      <c r="H2" s="105" t="s">
        <v>2541</v>
      </c>
      <c r="I2" s="105" t="s">
        <v>1931</v>
      </c>
      <c r="J2" s="105" t="s">
        <v>97</v>
      </c>
      <c r="K2" s="105" t="s">
        <v>98</v>
      </c>
      <c r="L2" s="105" t="s">
        <v>99</v>
      </c>
      <c r="M2" s="438" t="s">
        <v>2528</v>
      </c>
      <c r="N2" s="438" t="s">
        <v>2069</v>
      </c>
      <c r="O2" s="438" t="s">
        <v>1932</v>
      </c>
      <c r="P2" s="104" t="s">
        <v>100</v>
      </c>
      <c r="Q2" s="104" t="s">
        <v>101</v>
      </c>
      <c r="R2" s="29" t="s">
        <v>2552</v>
      </c>
      <c r="S2" s="29" t="s">
        <v>2549</v>
      </c>
      <c r="T2" s="29" t="s">
        <v>1933</v>
      </c>
      <c r="U2" s="29" t="s">
        <v>883</v>
      </c>
      <c r="V2" s="29" t="s">
        <v>882</v>
      </c>
      <c r="W2" s="439" t="s">
        <v>2540</v>
      </c>
      <c r="X2" s="439" t="s">
        <v>2050</v>
      </c>
      <c r="Y2" s="439" t="s">
        <v>1934</v>
      </c>
      <c r="Z2" s="439" t="s">
        <v>102</v>
      </c>
      <c r="AA2" s="106" t="s">
        <v>2529</v>
      </c>
      <c r="AB2" s="106" t="s">
        <v>1958</v>
      </c>
      <c r="AC2" s="106" t="s">
        <v>1935</v>
      </c>
      <c r="AD2" s="106" t="s">
        <v>881</v>
      </c>
      <c r="AE2" s="101"/>
    </row>
    <row r="3" spans="1:31" ht="15" customHeight="1">
      <c r="A3" s="744"/>
      <c r="B3" s="725" t="s">
        <v>35</v>
      </c>
      <c r="C3" s="16">
        <v>1</v>
      </c>
      <c r="D3" s="88" t="s">
        <v>1675</v>
      </c>
      <c r="E3" s="107" t="s">
        <v>864</v>
      </c>
      <c r="F3" s="107" t="s">
        <v>864</v>
      </c>
      <c r="G3" s="107" t="s">
        <v>2542</v>
      </c>
      <c r="H3" s="107" t="s">
        <v>2542</v>
      </c>
      <c r="I3" s="88" t="s">
        <v>1482</v>
      </c>
      <c r="J3" s="107" t="s">
        <v>103</v>
      </c>
      <c r="K3" s="107" t="s">
        <v>104</v>
      </c>
      <c r="L3" s="250" t="s">
        <v>864</v>
      </c>
      <c r="M3" s="213" t="s">
        <v>2551</v>
      </c>
      <c r="N3" s="525" t="s">
        <v>2066</v>
      </c>
      <c r="O3" s="107" t="s">
        <v>860</v>
      </c>
      <c r="P3" s="107" t="s">
        <v>105</v>
      </c>
      <c r="Q3" s="107" t="s">
        <v>106</v>
      </c>
      <c r="R3" s="107" t="s">
        <v>2091</v>
      </c>
      <c r="S3" s="107" t="s">
        <v>2091</v>
      </c>
      <c r="T3" s="107" t="s">
        <v>1500</v>
      </c>
      <c r="U3" s="107" t="s">
        <v>864</v>
      </c>
      <c r="V3" s="107" t="s">
        <v>107</v>
      </c>
      <c r="W3" s="107" t="s">
        <v>2530</v>
      </c>
      <c r="X3" s="107" t="s">
        <v>2051</v>
      </c>
      <c r="Y3" s="107" t="s">
        <v>108</v>
      </c>
      <c r="Z3" s="107" t="s">
        <v>108</v>
      </c>
      <c r="AA3" s="107" t="s">
        <v>1959</v>
      </c>
      <c r="AB3" s="107" t="s">
        <v>1959</v>
      </c>
      <c r="AC3" s="107" t="s">
        <v>1204</v>
      </c>
      <c r="AD3" s="107" t="s">
        <v>109</v>
      </c>
      <c r="AE3" s="101"/>
    </row>
    <row r="4" spans="1:31" ht="15" customHeight="1">
      <c r="A4" s="744"/>
      <c r="B4" s="726"/>
      <c r="C4" s="19">
        <v>2</v>
      </c>
      <c r="D4" s="88" t="s">
        <v>1676</v>
      </c>
      <c r="E4" s="107" t="s">
        <v>864</v>
      </c>
      <c r="F4" s="107" t="s">
        <v>864</v>
      </c>
      <c r="G4" s="88" t="s">
        <v>2543</v>
      </c>
      <c r="H4" s="88" t="s">
        <v>2543</v>
      </c>
      <c r="I4" s="88" t="s">
        <v>1483</v>
      </c>
      <c r="J4" s="107" t="s">
        <v>110</v>
      </c>
      <c r="K4" s="107" t="s">
        <v>111</v>
      </c>
      <c r="L4" s="107" t="s">
        <v>112</v>
      </c>
      <c r="M4" s="213" t="s">
        <v>2551</v>
      </c>
      <c r="N4" s="107" t="s">
        <v>864</v>
      </c>
      <c r="O4" s="107" t="s">
        <v>861</v>
      </c>
      <c r="P4" s="107" t="s">
        <v>113</v>
      </c>
      <c r="Q4" s="107" t="s">
        <v>106</v>
      </c>
      <c r="R4" s="107">
        <v>54</v>
      </c>
      <c r="S4" s="107">
        <v>54</v>
      </c>
      <c r="T4" s="88" t="s">
        <v>1501</v>
      </c>
      <c r="U4" s="107" t="s">
        <v>864</v>
      </c>
      <c r="V4" s="107" t="s">
        <v>114</v>
      </c>
      <c r="W4" s="107" t="s">
        <v>2531</v>
      </c>
      <c r="X4" s="107" t="s">
        <v>2080</v>
      </c>
      <c r="Y4" s="107" t="s">
        <v>115</v>
      </c>
      <c r="Z4" s="107" t="s">
        <v>115</v>
      </c>
      <c r="AA4" s="107" t="s">
        <v>1965</v>
      </c>
      <c r="AB4" s="107" t="s">
        <v>1965</v>
      </c>
      <c r="AC4" s="107" t="s">
        <v>1205</v>
      </c>
      <c r="AD4" s="107" t="s">
        <v>116</v>
      </c>
      <c r="AE4" s="101"/>
    </row>
    <row r="5" spans="1:31" ht="15" customHeight="1">
      <c r="A5" s="744"/>
      <c r="B5" s="726"/>
      <c r="C5" s="19">
        <v>3</v>
      </c>
      <c r="D5" s="88" t="s">
        <v>36</v>
      </c>
      <c r="E5" s="107" t="s">
        <v>864</v>
      </c>
      <c r="F5" s="107" t="s">
        <v>864</v>
      </c>
      <c r="G5" s="107" t="s">
        <v>2058</v>
      </c>
      <c r="H5" s="107" t="s">
        <v>2058</v>
      </c>
      <c r="I5" s="88" t="s">
        <v>1484</v>
      </c>
      <c r="J5" s="107" t="s">
        <v>117</v>
      </c>
      <c r="K5" s="107" t="s">
        <v>111</v>
      </c>
      <c r="L5" s="107" t="s">
        <v>112</v>
      </c>
      <c r="M5" s="213" t="s">
        <v>2551</v>
      </c>
      <c r="N5" s="525" t="s">
        <v>2067</v>
      </c>
      <c r="O5" s="107" t="s">
        <v>1572</v>
      </c>
      <c r="P5" s="107" t="s">
        <v>118</v>
      </c>
      <c r="Q5" s="107" t="s">
        <v>106</v>
      </c>
      <c r="R5" s="107">
        <v>57</v>
      </c>
      <c r="S5" s="107">
        <v>57</v>
      </c>
      <c r="T5" s="88" t="s">
        <v>1610</v>
      </c>
      <c r="U5" s="107" t="s">
        <v>864</v>
      </c>
      <c r="V5" s="107" t="s">
        <v>114</v>
      </c>
      <c r="W5" s="107" t="s">
        <v>2532</v>
      </c>
      <c r="X5" s="107" t="s">
        <v>2078</v>
      </c>
      <c r="Y5" s="107" t="s">
        <v>1574</v>
      </c>
      <c r="Z5" s="107" t="s">
        <v>119</v>
      </c>
      <c r="AA5" s="107" t="s">
        <v>1966</v>
      </c>
      <c r="AB5" s="107" t="s">
        <v>1966</v>
      </c>
      <c r="AC5" s="107" t="s">
        <v>1206</v>
      </c>
      <c r="AD5" s="250" t="s">
        <v>864</v>
      </c>
      <c r="AE5" s="101"/>
    </row>
    <row r="6" spans="1:31" ht="15" customHeight="1">
      <c r="A6" s="744"/>
      <c r="B6" s="726"/>
      <c r="C6" s="19">
        <v>4</v>
      </c>
      <c r="D6" s="384" t="s">
        <v>37</v>
      </c>
      <c r="E6" s="107" t="s">
        <v>864</v>
      </c>
      <c r="F6" s="107" t="s">
        <v>864</v>
      </c>
      <c r="G6" s="107" t="s">
        <v>2057</v>
      </c>
      <c r="H6" s="107" t="s">
        <v>2057</v>
      </c>
      <c r="I6" s="88" t="s">
        <v>1485</v>
      </c>
      <c r="J6" s="107" t="s">
        <v>120</v>
      </c>
      <c r="K6" s="107" t="s">
        <v>121</v>
      </c>
      <c r="L6" s="107" t="s">
        <v>112</v>
      </c>
      <c r="M6" s="213" t="s">
        <v>2551</v>
      </c>
      <c r="N6" s="107" t="s">
        <v>2068</v>
      </c>
      <c r="O6" s="107" t="s">
        <v>862</v>
      </c>
      <c r="P6" s="107" t="s">
        <v>122</v>
      </c>
      <c r="Q6" s="107" t="s">
        <v>106</v>
      </c>
      <c r="R6" s="525">
        <v>164</v>
      </c>
      <c r="S6" s="525">
        <v>164</v>
      </c>
      <c r="T6" s="88" t="s">
        <v>1502</v>
      </c>
      <c r="U6" s="107" t="s">
        <v>864</v>
      </c>
      <c r="V6" s="107" t="s">
        <v>123</v>
      </c>
      <c r="W6" s="107" t="s">
        <v>2533</v>
      </c>
      <c r="X6" s="107" t="s">
        <v>2079</v>
      </c>
      <c r="Y6" s="107" t="s">
        <v>1573</v>
      </c>
      <c r="Z6" s="250" t="s">
        <v>864</v>
      </c>
      <c r="AA6" s="252" t="s">
        <v>1967</v>
      </c>
      <c r="AB6" s="252" t="s">
        <v>1967</v>
      </c>
      <c r="AC6" s="107" t="s">
        <v>1207</v>
      </c>
      <c r="AD6" s="107" t="s">
        <v>124</v>
      </c>
      <c r="AE6" s="101"/>
    </row>
    <row r="7" spans="1:31" ht="15" customHeight="1">
      <c r="A7" s="744"/>
      <c r="B7" s="726"/>
      <c r="C7" s="19">
        <v>5</v>
      </c>
      <c r="D7" s="384" t="s">
        <v>1665</v>
      </c>
      <c r="E7" s="107" t="s">
        <v>864</v>
      </c>
      <c r="F7" s="107" t="s">
        <v>864</v>
      </c>
      <c r="G7" s="107" t="s">
        <v>2055</v>
      </c>
      <c r="H7" s="107" t="s">
        <v>2055</v>
      </c>
      <c r="I7" s="88" t="s">
        <v>1493</v>
      </c>
      <c r="J7" s="107" t="s">
        <v>175</v>
      </c>
      <c r="K7" s="107" t="s">
        <v>176</v>
      </c>
      <c r="L7" s="107" t="s">
        <v>864</v>
      </c>
      <c r="M7" s="213" t="s">
        <v>2551</v>
      </c>
      <c r="N7" s="107" t="s">
        <v>2070</v>
      </c>
      <c r="O7" s="107" t="s">
        <v>871</v>
      </c>
      <c r="P7" s="107" t="s">
        <v>177</v>
      </c>
      <c r="Q7" s="107" t="s">
        <v>106</v>
      </c>
      <c r="R7" s="107">
        <v>38</v>
      </c>
      <c r="S7" s="107">
        <v>38</v>
      </c>
      <c r="T7" s="88" t="s">
        <v>1501</v>
      </c>
      <c r="U7" s="107" t="s">
        <v>864</v>
      </c>
      <c r="V7" s="107" t="s">
        <v>178</v>
      </c>
      <c r="W7" s="107" t="s">
        <v>2081</v>
      </c>
      <c r="X7" s="107" t="s">
        <v>2081</v>
      </c>
      <c r="Y7" s="107" t="s">
        <v>864</v>
      </c>
      <c r="Z7" s="250" t="s">
        <v>864</v>
      </c>
      <c r="AA7" s="252" t="s">
        <v>1968</v>
      </c>
      <c r="AB7" s="252" t="s">
        <v>1968</v>
      </c>
      <c r="AC7" s="107" t="s">
        <v>906</v>
      </c>
      <c r="AD7" s="250" t="s">
        <v>136</v>
      </c>
      <c r="AE7" s="101" t="s">
        <v>1371</v>
      </c>
    </row>
    <row r="8" spans="1:31" ht="15" customHeight="1">
      <c r="A8" s="744"/>
      <c r="B8" s="726"/>
      <c r="C8" s="19">
        <v>6</v>
      </c>
      <c r="D8" s="384" t="s">
        <v>39</v>
      </c>
      <c r="E8" s="107" t="s">
        <v>864</v>
      </c>
      <c r="F8" s="107" t="s">
        <v>864</v>
      </c>
      <c r="G8" s="107" t="s">
        <v>2056</v>
      </c>
      <c r="H8" s="107" t="s">
        <v>2056</v>
      </c>
      <c r="I8" s="88" t="s">
        <v>1493</v>
      </c>
      <c r="J8" s="107" t="s">
        <v>179</v>
      </c>
      <c r="K8" s="107" t="s">
        <v>176</v>
      </c>
      <c r="L8" s="107" t="s">
        <v>864</v>
      </c>
      <c r="M8" s="213" t="s">
        <v>2551</v>
      </c>
      <c r="N8" s="107" t="s">
        <v>2071</v>
      </c>
      <c r="O8" s="107" t="s">
        <v>872</v>
      </c>
      <c r="P8" s="107" t="s">
        <v>180</v>
      </c>
      <c r="Q8" s="107" t="s">
        <v>106</v>
      </c>
      <c r="R8" s="107">
        <v>40</v>
      </c>
      <c r="S8" s="107">
        <v>40</v>
      </c>
      <c r="T8" s="88" t="s">
        <v>1501</v>
      </c>
      <c r="U8" s="107" t="s">
        <v>864</v>
      </c>
      <c r="V8" s="107" t="s">
        <v>178</v>
      </c>
      <c r="W8" s="107" t="s">
        <v>2534</v>
      </c>
      <c r="X8" s="107" t="s">
        <v>2082</v>
      </c>
      <c r="Y8" s="107" t="s">
        <v>864</v>
      </c>
      <c r="Z8" s="250" t="s">
        <v>864</v>
      </c>
      <c r="AA8" s="252" t="s">
        <v>1969</v>
      </c>
      <c r="AB8" s="252" t="s">
        <v>1969</v>
      </c>
      <c r="AC8" s="107" t="s">
        <v>908</v>
      </c>
      <c r="AD8" s="107" t="s">
        <v>1803</v>
      </c>
      <c r="AE8" s="101" t="s">
        <v>1371</v>
      </c>
    </row>
    <row r="9" spans="1:31" ht="15" customHeight="1">
      <c r="A9" s="744"/>
      <c r="B9" s="726"/>
      <c r="C9" s="19">
        <v>7</v>
      </c>
      <c r="D9" s="384" t="s">
        <v>2092</v>
      </c>
      <c r="E9" s="107" t="s">
        <v>864</v>
      </c>
      <c r="F9" s="107" t="s">
        <v>864</v>
      </c>
      <c r="G9" s="107" t="s">
        <v>2544</v>
      </c>
      <c r="H9" s="107" t="s">
        <v>2544</v>
      </c>
      <c r="I9" s="88" t="s">
        <v>1486</v>
      </c>
      <c r="J9" s="107" t="s">
        <v>125</v>
      </c>
      <c r="K9" s="107" t="s">
        <v>126</v>
      </c>
      <c r="L9" s="107" t="s">
        <v>127</v>
      </c>
      <c r="M9" s="213" t="s">
        <v>2551</v>
      </c>
      <c r="N9" s="107" t="s">
        <v>2072</v>
      </c>
      <c r="O9" s="107">
        <v>1.5</v>
      </c>
      <c r="P9" s="107">
        <v>5</v>
      </c>
      <c r="Q9" s="107" t="s">
        <v>106</v>
      </c>
      <c r="R9" s="107" t="s">
        <v>2093</v>
      </c>
      <c r="S9" s="107" t="s">
        <v>2093</v>
      </c>
      <c r="T9" s="88" t="s">
        <v>1503</v>
      </c>
      <c r="U9" s="107" t="s">
        <v>864</v>
      </c>
      <c r="V9" s="107" t="s">
        <v>128</v>
      </c>
      <c r="W9" s="107" t="s">
        <v>2535</v>
      </c>
      <c r="X9" s="107" t="s">
        <v>2083</v>
      </c>
      <c r="Y9" s="107" t="s">
        <v>848</v>
      </c>
      <c r="Z9" s="107" t="s">
        <v>129</v>
      </c>
      <c r="AA9" s="107" t="s">
        <v>1970</v>
      </c>
      <c r="AB9" s="107" t="s">
        <v>1970</v>
      </c>
      <c r="AC9" s="107" t="s">
        <v>1208</v>
      </c>
      <c r="AD9" s="107" t="s">
        <v>1804</v>
      </c>
      <c r="AE9" s="101"/>
    </row>
    <row r="10" spans="1:31" ht="15" customHeight="1">
      <c r="A10" s="744"/>
      <c r="B10" s="726"/>
      <c r="C10" s="19">
        <v>8</v>
      </c>
      <c r="D10" s="384" t="s">
        <v>40</v>
      </c>
      <c r="E10" s="107" t="s">
        <v>864</v>
      </c>
      <c r="F10" s="107" t="s">
        <v>864</v>
      </c>
      <c r="G10" s="107" t="s">
        <v>2545</v>
      </c>
      <c r="H10" s="107" t="s">
        <v>2545</v>
      </c>
      <c r="I10" s="88" t="s">
        <v>1487</v>
      </c>
      <c r="J10" s="107" t="s">
        <v>206</v>
      </c>
      <c r="K10" s="107" t="s">
        <v>207</v>
      </c>
      <c r="L10" s="107" t="s">
        <v>162</v>
      </c>
      <c r="M10" s="197" t="s">
        <v>864</v>
      </c>
      <c r="N10" s="107" t="s">
        <v>2073</v>
      </c>
      <c r="O10" s="107" t="s">
        <v>864</v>
      </c>
      <c r="P10" s="107">
        <v>37</v>
      </c>
      <c r="Q10" s="107" t="s">
        <v>106</v>
      </c>
      <c r="R10" s="107">
        <v>85</v>
      </c>
      <c r="S10" s="107">
        <v>85</v>
      </c>
      <c r="T10" s="88" t="s">
        <v>1510</v>
      </c>
      <c r="U10" s="107" t="s">
        <v>864</v>
      </c>
      <c r="V10" s="107" t="s">
        <v>213</v>
      </c>
      <c r="W10" s="107" t="s">
        <v>2536</v>
      </c>
      <c r="X10" s="107" t="s">
        <v>2084</v>
      </c>
      <c r="Y10" s="107" t="s">
        <v>864</v>
      </c>
      <c r="Z10" s="250" t="s">
        <v>864</v>
      </c>
      <c r="AA10" s="252" t="s">
        <v>1971</v>
      </c>
      <c r="AB10" s="252" t="s">
        <v>1971</v>
      </c>
      <c r="AC10" s="250" t="s">
        <v>864</v>
      </c>
      <c r="AD10" s="250" t="s">
        <v>1805</v>
      </c>
      <c r="AE10" s="101" t="s">
        <v>1371</v>
      </c>
    </row>
    <row r="11" spans="1:31" ht="15" customHeight="1">
      <c r="A11" s="744"/>
      <c r="B11" s="726"/>
      <c r="C11" s="19">
        <v>9</v>
      </c>
      <c r="D11" s="384" t="s">
        <v>41</v>
      </c>
      <c r="E11" s="107" t="s">
        <v>864</v>
      </c>
      <c r="F11" s="107" t="s">
        <v>864</v>
      </c>
      <c r="G11" s="88" t="s">
        <v>2059</v>
      </c>
      <c r="H11" s="88" t="s">
        <v>2059</v>
      </c>
      <c r="I11" s="88" t="s">
        <v>1607</v>
      </c>
      <c r="J11" s="107" t="s">
        <v>141</v>
      </c>
      <c r="K11" s="107" t="s">
        <v>126</v>
      </c>
      <c r="L11" s="107" t="s">
        <v>127</v>
      </c>
      <c r="M11" s="197" t="s">
        <v>864</v>
      </c>
      <c r="N11" s="107" t="s">
        <v>864</v>
      </c>
      <c r="O11" s="107" t="s">
        <v>864</v>
      </c>
      <c r="P11" s="107" t="s">
        <v>142</v>
      </c>
      <c r="Q11" s="107" t="s">
        <v>106</v>
      </c>
      <c r="R11" s="107">
        <v>49</v>
      </c>
      <c r="S11" s="107">
        <v>49</v>
      </c>
      <c r="T11" s="88" t="s">
        <v>1501</v>
      </c>
      <c r="U11" s="107" t="s">
        <v>864</v>
      </c>
      <c r="V11" s="107" t="s">
        <v>143</v>
      </c>
      <c r="W11" s="107" t="s">
        <v>864</v>
      </c>
      <c r="X11" s="107" t="s">
        <v>864</v>
      </c>
      <c r="Y11" s="107" t="s">
        <v>144</v>
      </c>
      <c r="Z11" s="107" t="s">
        <v>144</v>
      </c>
      <c r="AA11" s="107" t="s">
        <v>864</v>
      </c>
      <c r="AB11" s="107" t="s">
        <v>864</v>
      </c>
      <c r="AC11" s="107" t="s">
        <v>1204</v>
      </c>
      <c r="AD11" s="107">
        <v>10</v>
      </c>
      <c r="AE11" s="243"/>
    </row>
    <row r="12" spans="1:31" ht="15" customHeight="1">
      <c r="A12" s="744"/>
      <c r="B12" s="726"/>
      <c r="C12" s="19">
        <v>10</v>
      </c>
      <c r="D12" s="384" t="s">
        <v>42</v>
      </c>
      <c r="E12" s="107" t="s">
        <v>864</v>
      </c>
      <c r="F12" s="107" t="s">
        <v>864</v>
      </c>
      <c r="G12" s="88" t="s">
        <v>2059</v>
      </c>
      <c r="H12" s="88" t="s">
        <v>2059</v>
      </c>
      <c r="I12" s="88" t="s">
        <v>1488</v>
      </c>
      <c r="J12" s="107" t="s">
        <v>145</v>
      </c>
      <c r="K12" s="107" t="s">
        <v>126</v>
      </c>
      <c r="L12" s="107" t="s">
        <v>146</v>
      </c>
      <c r="M12" s="197" t="s">
        <v>864</v>
      </c>
      <c r="N12" s="107" t="s">
        <v>864</v>
      </c>
      <c r="O12" s="107" t="s">
        <v>864</v>
      </c>
      <c r="P12" s="107" t="s">
        <v>142</v>
      </c>
      <c r="Q12" s="107" t="s">
        <v>106</v>
      </c>
      <c r="R12" s="107">
        <v>51</v>
      </c>
      <c r="S12" s="107">
        <v>51</v>
      </c>
      <c r="T12" s="88" t="s">
        <v>1507</v>
      </c>
      <c r="U12" s="107" t="s">
        <v>864</v>
      </c>
      <c r="V12" s="107" t="s">
        <v>147</v>
      </c>
      <c r="W12" s="107" t="s">
        <v>864</v>
      </c>
      <c r="X12" s="107" t="s">
        <v>864</v>
      </c>
      <c r="Y12" s="107" t="s">
        <v>144</v>
      </c>
      <c r="Z12" s="107" t="s">
        <v>144</v>
      </c>
      <c r="AA12" s="107" t="s">
        <v>864</v>
      </c>
      <c r="AB12" s="107" t="s">
        <v>864</v>
      </c>
      <c r="AC12" s="107" t="s">
        <v>1232</v>
      </c>
      <c r="AD12" s="107" t="s">
        <v>124</v>
      </c>
      <c r="AE12" s="243"/>
    </row>
    <row r="13" spans="1:31" ht="15" customHeight="1">
      <c r="A13" s="744"/>
      <c r="B13" s="726"/>
      <c r="C13" s="19">
        <f t="shared" ref="C13:C59" si="0">C12+1</f>
        <v>11</v>
      </c>
      <c r="D13" s="384" t="s">
        <v>43</v>
      </c>
      <c r="E13" s="107" t="s">
        <v>864</v>
      </c>
      <c r="F13" s="107" t="s">
        <v>864</v>
      </c>
      <c r="G13" s="88" t="s">
        <v>2059</v>
      </c>
      <c r="H13" s="88" t="s">
        <v>2059</v>
      </c>
      <c r="I13" s="88" t="s">
        <v>1489</v>
      </c>
      <c r="J13" s="107" t="s">
        <v>148</v>
      </c>
      <c r="K13" s="107" t="s">
        <v>126</v>
      </c>
      <c r="L13" s="107" t="s">
        <v>149</v>
      </c>
      <c r="M13" s="213" t="s">
        <v>2551</v>
      </c>
      <c r="N13" s="107" t="s">
        <v>864</v>
      </c>
      <c r="O13" s="107" t="s">
        <v>863</v>
      </c>
      <c r="P13" s="251">
        <v>41860</v>
      </c>
      <c r="Q13" s="107" t="s">
        <v>106</v>
      </c>
      <c r="R13" s="107">
        <v>50</v>
      </c>
      <c r="S13" s="107">
        <v>50</v>
      </c>
      <c r="T13" s="88" t="s">
        <v>1508</v>
      </c>
      <c r="U13" s="107" t="s">
        <v>864</v>
      </c>
      <c r="V13" s="107" t="s">
        <v>150</v>
      </c>
      <c r="W13" s="107" t="s">
        <v>864</v>
      </c>
      <c r="X13" s="107" t="s">
        <v>864</v>
      </c>
      <c r="Y13" s="107" t="s">
        <v>151</v>
      </c>
      <c r="Z13" s="107" t="s">
        <v>151</v>
      </c>
      <c r="AA13" s="107" t="s">
        <v>864</v>
      </c>
      <c r="AB13" s="107" t="s">
        <v>864</v>
      </c>
      <c r="AC13" s="107" t="s">
        <v>1231</v>
      </c>
      <c r="AD13" s="107" t="s">
        <v>124</v>
      </c>
      <c r="AE13" s="243" t="s">
        <v>1371</v>
      </c>
    </row>
    <row r="14" spans="1:31" ht="15" customHeight="1">
      <c r="A14" s="744"/>
      <c r="B14" s="726"/>
      <c r="C14" s="19">
        <f t="shared" si="0"/>
        <v>12</v>
      </c>
      <c r="D14" s="384" t="s">
        <v>45</v>
      </c>
      <c r="E14" s="107" t="s">
        <v>864</v>
      </c>
      <c r="F14" s="107" t="s">
        <v>864</v>
      </c>
      <c r="G14" s="88" t="s">
        <v>2059</v>
      </c>
      <c r="H14" s="88" t="s">
        <v>2059</v>
      </c>
      <c r="I14" s="88" t="s">
        <v>1490</v>
      </c>
      <c r="J14" s="107" t="s">
        <v>153</v>
      </c>
      <c r="K14" s="107" t="s">
        <v>126</v>
      </c>
      <c r="L14" s="107" t="s">
        <v>146</v>
      </c>
      <c r="M14" s="197" t="s">
        <v>864</v>
      </c>
      <c r="N14" s="107" t="s">
        <v>864</v>
      </c>
      <c r="O14" s="107" t="s">
        <v>864</v>
      </c>
      <c r="P14" s="107" t="s">
        <v>142</v>
      </c>
      <c r="Q14" s="107" t="s">
        <v>106</v>
      </c>
      <c r="R14" s="107" t="s">
        <v>2094</v>
      </c>
      <c r="S14" s="107" t="s">
        <v>2094</v>
      </c>
      <c r="T14" s="88" t="s">
        <v>1501</v>
      </c>
      <c r="U14" s="107" t="s">
        <v>864</v>
      </c>
      <c r="V14" s="107" t="s">
        <v>143</v>
      </c>
      <c r="W14" s="107" t="s">
        <v>864</v>
      </c>
      <c r="X14" s="107" t="s">
        <v>864</v>
      </c>
      <c r="Y14" s="107" t="s">
        <v>154</v>
      </c>
      <c r="Z14" s="107" t="s">
        <v>154</v>
      </c>
      <c r="AA14" s="107" t="s">
        <v>864</v>
      </c>
      <c r="AB14" s="107" t="s">
        <v>864</v>
      </c>
      <c r="AC14" s="107" t="s">
        <v>1208</v>
      </c>
      <c r="AD14" s="107" t="s">
        <v>864</v>
      </c>
      <c r="AE14" s="243" t="s">
        <v>1371</v>
      </c>
    </row>
    <row r="15" spans="1:31" ht="15" customHeight="1">
      <c r="A15" s="744"/>
      <c r="B15" s="726"/>
      <c r="C15" s="19">
        <f t="shared" si="0"/>
        <v>13</v>
      </c>
      <c r="D15" s="384" t="s">
        <v>46</v>
      </c>
      <c r="E15" s="107" t="s">
        <v>864</v>
      </c>
      <c r="F15" s="107" t="s">
        <v>864</v>
      </c>
      <c r="G15" s="88" t="s">
        <v>2059</v>
      </c>
      <c r="H15" s="88" t="s">
        <v>2059</v>
      </c>
      <c r="I15" s="107" t="s">
        <v>864</v>
      </c>
      <c r="J15" s="107" t="s">
        <v>155</v>
      </c>
      <c r="K15" s="107" t="s">
        <v>126</v>
      </c>
      <c r="L15" s="107" t="s">
        <v>149</v>
      </c>
      <c r="M15" s="197" t="s">
        <v>864</v>
      </c>
      <c r="N15" s="107" t="s">
        <v>864</v>
      </c>
      <c r="O15" s="107" t="s">
        <v>864</v>
      </c>
      <c r="P15" s="107" t="s">
        <v>142</v>
      </c>
      <c r="Q15" s="107" t="s">
        <v>106</v>
      </c>
      <c r="R15" s="107" t="s">
        <v>2094</v>
      </c>
      <c r="S15" s="107" t="s">
        <v>2094</v>
      </c>
      <c r="T15" s="88" t="s">
        <v>1501</v>
      </c>
      <c r="U15" s="107" t="s">
        <v>864</v>
      </c>
      <c r="V15" s="107" t="s">
        <v>156</v>
      </c>
      <c r="W15" s="107" t="s">
        <v>864</v>
      </c>
      <c r="X15" s="107" t="s">
        <v>864</v>
      </c>
      <c r="Y15" s="107" t="s">
        <v>154</v>
      </c>
      <c r="Z15" s="107" t="s">
        <v>154</v>
      </c>
      <c r="AA15" s="107" t="s">
        <v>864</v>
      </c>
      <c r="AB15" s="107" t="s">
        <v>864</v>
      </c>
      <c r="AC15" s="107" t="s">
        <v>1233</v>
      </c>
      <c r="AD15" s="107" t="s">
        <v>139</v>
      </c>
      <c r="AE15" s="243" t="s">
        <v>1371</v>
      </c>
    </row>
    <row r="16" spans="1:31" ht="15" customHeight="1">
      <c r="A16" s="744"/>
      <c r="B16" s="726"/>
      <c r="C16" s="19">
        <f t="shared" si="0"/>
        <v>14</v>
      </c>
      <c r="D16" s="384" t="s">
        <v>47</v>
      </c>
      <c r="E16" s="107" t="s">
        <v>864</v>
      </c>
      <c r="F16" s="107" t="s">
        <v>864</v>
      </c>
      <c r="G16" s="88" t="s">
        <v>2059</v>
      </c>
      <c r="H16" s="88" t="s">
        <v>2059</v>
      </c>
      <c r="I16" s="88" t="s">
        <v>1491</v>
      </c>
      <c r="J16" s="107" t="s">
        <v>157</v>
      </c>
      <c r="K16" s="107" t="s">
        <v>126</v>
      </c>
      <c r="L16" s="107" t="s">
        <v>146</v>
      </c>
      <c r="M16" s="197" t="s">
        <v>864</v>
      </c>
      <c r="N16" s="107" t="s">
        <v>864</v>
      </c>
      <c r="O16" s="107" t="s">
        <v>864</v>
      </c>
      <c r="P16" s="107" t="s">
        <v>142</v>
      </c>
      <c r="Q16" s="107" t="s">
        <v>106</v>
      </c>
      <c r="R16" s="107" t="s">
        <v>2094</v>
      </c>
      <c r="S16" s="107" t="s">
        <v>2094</v>
      </c>
      <c r="T16" s="88" t="s">
        <v>1506</v>
      </c>
      <c r="U16" s="107" t="s">
        <v>864</v>
      </c>
      <c r="V16" s="107" t="s">
        <v>158</v>
      </c>
      <c r="W16" s="107" t="s">
        <v>864</v>
      </c>
      <c r="X16" s="107" t="s">
        <v>864</v>
      </c>
      <c r="Y16" s="107" t="s">
        <v>159</v>
      </c>
      <c r="Z16" s="107" t="s">
        <v>159</v>
      </c>
      <c r="AA16" s="107" t="s">
        <v>864</v>
      </c>
      <c r="AB16" s="107" t="s">
        <v>864</v>
      </c>
      <c r="AC16" s="107" t="s">
        <v>1234</v>
      </c>
      <c r="AD16" s="107" t="s">
        <v>139</v>
      </c>
      <c r="AE16" s="243" t="s">
        <v>1371</v>
      </c>
    </row>
    <row r="17" spans="1:31" ht="15" customHeight="1">
      <c r="A17" s="744"/>
      <c r="B17" s="726"/>
      <c r="C17" s="19">
        <v>15</v>
      </c>
      <c r="D17" s="384" t="s">
        <v>38</v>
      </c>
      <c r="E17" s="107" t="s">
        <v>864</v>
      </c>
      <c r="F17" s="107" t="s">
        <v>864</v>
      </c>
      <c r="G17" s="107" t="s">
        <v>2060</v>
      </c>
      <c r="H17" s="107" t="s">
        <v>2060</v>
      </c>
      <c r="I17" s="88" t="s">
        <v>1491</v>
      </c>
      <c r="J17" s="107" t="s">
        <v>160</v>
      </c>
      <c r="K17" s="107" t="s">
        <v>161</v>
      </c>
      <c r="L17" s="107" t="s">
        <v>162</v>
      </c>
      <c r="M17" s="213" t="s">
        <v>2551</v>
      </c>
      <c r="N17" s="107" t="s">
        <v>2074</v>
      </c>
      <c r="O17" s="107" t="s">
        <v>871</v>
      </c>
      <c r="P17" s="107" t="s">
        <v>163</v>
      </c>
      <c r="Q17" s="107" t="s">
        <v>106</v>
      </c>
      <c r="R17" s="107" t="s">
        <v>2095</v>
      </c>
      <c r="S17" s="107" t="s">
        <v>2095</v>
      </c>
      <c r="T17" s="88" t="s">
        <v>1501</v>
      </c>
      <c r="U17" s="107" t="s">
        <v>864</v>
      </c>
      <c r="V17" s="107" t="s">
        <v>164</v>
      </c>
      <c r="W17" s="107" t="s">
        <v>2085</v>
      </c>
      <c r="X17" s="107" t="s">
        <v>2085</v>
      </c>
      <c r="Y17" s="107" t="s">
        <v>850</v>
      </c>
      <c r="Z17" s="107" t="s">
        <v>165</v>
      </c>
      <c r="AA17" s="107" t="s">
        <v>1972</v>
      </c>
      <c r="AB17" s="107" t="s">
        <v>1972</v>
      </c>
      <c r="AC17" s="107" t="s">
        <v>1211</v>
      </c>
      <c r="AD17" s="107" t="s">
        <v>130</v>
      </c>
      <c r="AE17" s="243" t="s">
        <v>1371</v>
      </c>
    </row>
    <row r="18" spans="1:31" ht="15" customHeight="1">
      <c r="A18" s="744"/>
      <c r="B18" s="726"/>
      <c r="C18" s="19">
        <v>16</v>
      </c>
      <c r="D18" s="384" t="s">
        <v>1663</v>
      </c>
      <c r="E18" s="107" t="s">
        <v>864</v>
      </c>
      <c r="F18" s="107" t="s">
        <v>864</v>
      </c>
      <c r="G18" s="107" t="s">
        <v>2060</v>
      </c>
      <c r="H18" s="107" t="s">
        <v>2060</v>
      </c>
      <c r="I18" s="88" t="s">
        <v>1491</v>
      </c>
      <c r="J18" s="107" t="s">
        <v>166</v>
      </c>
      <c r="K18" s="107" t="s">
        <v>167</v>
      </c>
      <c r="L18" s="107" t="s">
        <v>162</v>
      </c>
      <c r="M18" s="213" t="s">
        <v>2551</v>
      </c>
      <c r="N18" s="107" t="s">
        <v>2074</v>
      </c>
      <c r="O18" s="107" t="s">
        <v>872</v>
      </c>
      <c r="P18" s="107" t="s">
        <v>168</v>
      </c>
      <c r="Q18" s="107" t="s">
        <v>106</v>
      </c>
      <c r="R18" s="107" t="s">
        <v>2095</v>
      </c>
      <c r="S18" s="107" t="s">
        <v>2095</v>
      </c>
      <c r="T18" s="88" t="s">
        <v>1501</v>
      </c>
      <c r="U18" s="107" t="s">
        <v>864</v>
      </c>
      <c r="V18" s="107" t="s">
        <v>164</v>
      </c>
      <c r="W18" s="107" t="s">
        <v>2085</v>
      </c>
      <c r="X18" s="107" t="s">
        <v>2085</v>
      </c>
      <c r="Y18" s="107" t="s">
        <v>850</v>
      </c>
      <c r="Z18" s="107" t="s">
        <v>165</v>
      </c>
      <c r="AA18" s="107" t="s">
        <v>1973</v>
      </c>
      <c r="AB18" s="107" t="s">
        <v>1973</v>
      </c>
      <c r="AC18" s="107" t="s">
        <v>1212</v>
      </c>
      <c r="AD18" s="107" t="s">
        <v>1806</v>
      </c>
      <c r="AE18" s="243" t="s">
        <v>1371</v>
      </c>
    </row>
    <row r="19" spans="1:31" ht="15" customHeight="1">
      <c r="A19" s="744"/>
      <c r="B19" s="726"/>
      <c r="C19" s="19">
        <f t="shared" si="0"/>
        <v>17</v>
      </c>
      <c r="D19" s="384" t="s">
        <v>44</v>
      </c>
      <c r="E19" s="107" t="s">
        <v>864</v>
      </c>
      <c r="F19" s="107" t="s">
        <v>864</v>
      </c>
      <c r="G19" s="107" t="s">
        <v>2060</v>
      </c>
      <c r="H19" s="107" t="s">
        <v>2060</v>
      </c>
      <c r="I19" s="88" t="s">
        <v>1491</v>
      </c>
      <c r="J19" s="107" t="s">
        <v>169</v>
      </c>
      <c r="K19" s="107" t="s">
        <v>161</v>
      </c>
      <c r="L19" s="107" t="s">
        <v>162</v>
      </c>
      <c r="M19" s="213" t="s">
        <v>2551</v>
      </c>
      <c r="N19" s="107" t="s">
        <v>2074</v>
      </c>
      <c r="O19" s="107" t="s">
        <v>873</v>
      </c>
      <c r="P19" s="107" t="s">
        <v>170</v>
      </c>
      <c r="Q19" s="107" t="s">
        <v>106</v>
      </c>
      <c r="R19" s="107" t="s">
        <v>2095</v>
      </c>
      <c r="S19" s="107" t="s">
        <v>2095</v>
      </c>
      <c r="T19" s="88" t="s">
        <v>1501</v>
      </c>
      <c r="U19" s="107" t="s">
        <v>864</v>
      </c>
      <c r="V19" s="107" t="s">
        <v>164</v>
      </c>
      <c r="W19" s="107" t="s">
        <v>2086</v>
      </c>
      <c r="X19" s="107" t="s">
        <v>2086</v>
      </c>
      <c r="Y19" s="107" t="s">
        <v>850</v>
      </c>
      <c r="Z19" s="107" t="s">
        <v>165</v>
      </c>
      <c r="AA19" s="107" t="s">
        <v>1974</v>
      </c>
      <c r="AB19" s="107" t="s">
        <v>1974</v>
      </c>
      <c r="AC19" s="107" t="s">
        <v>1213</v>
      </c>
      <c r="AD19" s="107" t="s">
        <v>174</v>
      </c>
      <c r="AE19" s="243" t="s">
        <v>1371</v>
      </c>
    </row>
    <row r="20" spans="1:31" ht="15" customHeight="1">
      <c r="A20" s="744"/>
      <c r="B20" s="726"/>
      <c r="C20" s="19">
        <f t="shared" si="0"/>
        <v>18</v>
      </c>
      <c r="D20" s="384" t="s">
        <v>1677</v>
      </c>
      <c r="E20" s="107" t="s">
        <v>864</v>
      </c>
      <c r="F20" s="107" t="s">
        <v>864</v>
      </c>
      <c r="G20" s="107" t="s">
        <v>2060</v>
      </c>
      <c r="H20" s="107" t="s">
        <v>2060</v>
      </c>
      <c r="I20" s="88" t="s">
        <v>1492</v>
      </c>
      <c r="J20" s="107" t="s">
        <v>171</v>
      </c>
      <c r="K20" s="107" t="s">
        <v>126</v>
      </c>
      <c r="L20" s="107" t="s">
        <v>131</v>
      </c>
      <c r="M20" s="213" t="s">
        <v>2551</v>
      </c>
      <c r="N20" s="107" t="s">
        <v>2074</v>
      </c>
      <c r="O20" s="107" t="s">
        <v>865</v>
      </c>
      <c r="P20" s="107" t="s">
        <v>172</v>
      </c>
      <c r="Q20" s="107" t="s">
        <v>106</v>
      </c>
      <c r="R20" s="107" t="s">
        <v>2096</v>
      </c>
      <c r="S20" s="107" t="s">
        <v>2096</v>
      </c>
      <c r="T20" s="88" t="s">
        <v>1501</v>
      </c>
      <c r="U20" s="107" t="s">
        <v>864</v>
      </c>
      <c r="V20" s="107">
        <v>45</v>
      </c>
      <c r="W20" s="107" t="s">
        <v>2086</v>
      </c>
      <c r="X20" s="107" t="s">
        <v>2086</v>
      </c>
      <c r="Y20" s="107" t="s">
        <v>849</v>
      </c>
      <c r="Z20" s="107" t="s">
        <v>173</v>
      </c>
      <c r="AA20" s="107" t="s">
        <v>1975</v>
      </c>
      <c r="AB20" s="107" t="s">
        <v>1975</v>
      </c>
      <c r="AC20" s="107" t="s">
        <v>1209</v>
      </c>
      <c r="AD20" s="107" t="s">
        <v>136</v>
      </c>
      <c r="AE20" s="243" t="s">
        <v>1371</v>
      </c>
    </row>
    <row r="21" spans="1:31" ht="15" customHeight="1">
      <c r="A21" s="744"/>
      <c r="B21" s="726"/>
      <c r="C21" s="19">
        <f t="shared" si="0"/>
        <v>19</v>
      </c>
      <c r="D21" s="384" t="s">
        <v>1661</v>
      </c>
      <c r="E21" s="107" t="s">
        <v>864</v>
      </c>
      <c r="F21" s="107" t="s">
        <v>864</v>
      </c>
      <c r="G21" s="107" t="s">
        <v>2060</v>
      </c>
      <c r="H21" s="107" t="s">
        <v>2060</v>
      </c>
      <c r="I21" s="88" t="s">
        <v>1493</v>
      </c>
      <c r="J21" s="107" t="s">
        <v>181</v>
      </c>
      <c r="K21" s="107" t="s">
        <v>126</v>
      </c>
      <c r="L21" s="107" t="s">
        <v>182</v>
      </c>
      <c r="M21" s="213" t="s">
        <v>2551</v>
      </c>
      <c r="N21" s="107" t="s">
        <v>2074</v>
      </c>
      <c r="O21" s="107" t="s">
        <v>875</v>
      </c>
      <c r="P21" s="107" t="s">
        <v>864</v>
      </c>
      <c r="Q21" s="107" t="s">
        <v>106</v>
      </c>
      <c r="R21" s="107" t="s">
        <v>2096</v>
      </c>
      <c r="S21" s="107" t="s">
        <v>2096</v>
      </c>
      <c r="T21" s="88" t="s">
        <v>1501</v>
      </c>
      <c r="U21" s="107" t="s">
        <v>864</v>
      </c>
      <c r="V21" s="107" t="s">
        <v>183</v>
      </c>
      <c r="W21" s="107" t="s">
        <v>2086</v>
      </c>
      <c r="X21" s="107" t="s">
        <v>2086</v>
      </c>
      <c r="Y21" s="107" t="s">
        <v>1575</v>
      </c>
      <c r="Z21" s="107" t="s">
        <v>184</v>
      </c>
      <c r="AA21" s="107" t="s">
        <v>1975</v>
      </c>
      <c r="AB21" s="107" t="s">
        <v>1975</v>
      </c>
      <c r="AC21" s="107" t="s">
        <v>1214</v>
      </c>
      <c r="AD21" s="107" t="s">
        <v>152</v>
      </c>
      <c r="AE21" s="243" t="s">
        <v>1371</v>
      </c>
    </row>
    <row r="22" spans="1:31" ht="15" customHeight="1">
      <c r="A22" s="744"/>
      <c r="B22" s="726"/>
      <c r="C22" s="19">
        <f t="shared" si="0"/>
        <v>20</v>
      </c>
      <c r="D22" s="384" t="s">
        <v>1664</v>
      </c>
      <c r="E22" s="107" t="s">
        <v>864</v>
      </c>
      <c r="F22" s="107" t="s">
        <v>864</v>
      </c>
      <c r="G22" s="107" t="s">
        <v>2060</v>
      </c>
      <c r="H22" s="107" t="s">
        <v>2060</v>
      </c>
      <c r="I22" s="18" t="s">
        <v>1770</v>
      </c>
      <c r="J22" s="107" t="s">
        <v>185</v>
      </c>
      <c r="K22" s="107" t="s">
        <v>126</v>
      </c>
      <c r="L22" s="107" t="s">
        <v>186</v>
      </c>
      <c r="M22" s="213" t="s">
        <v>2551</v>
      </c>
      <c r="N22" s="107" t="s">
        <v>2074</v>
      </c>
      <c r="O22" s="107" t="s">
        <v>875</v>
      </c>
      <c r="P22" s="107" t="s">
        <v>864</v>
      </c>
      <c r="Q22" s="107" t="s">
        <v>106</v>
      </c>
      <c r="R22" s="107" t="s">
        <v>2096</v>
      </c>
      <c r="S22" s="107" t="s">
        <v>2096</v>
      </c>
      <c r="T22" s="88" t="s">
        <v>1501</v>
      </c>
      <c r="U22" s="107" t="s">
        <v>864</v>
      </c>
      <c r="V22" s="107" t="s">
        <v>114</v>
      </c>
      <c r="W22" s="107" t="s">
        <v>2086</v>
      </c>
      <c r="X22" s="107" t="s">
        <v>2086</v>
      </c>
      <c r="Y22" s="107" t="s">
        <v>1575</v>
      </c>
      <c r="Z22" s="250" t="s">
        <v>864</v>
      </c>
      <c r="AA22" s="490" t="s">
        <v>1975</v>
      </c>
      <c r="AB22" s="490" t="s">
        <v>1975</v>
      </c>
      <c r="AC22" s="107" t="s">
        <v>1214</v>
      </c>
      <c r="AD22" s="107" t="s">
        <v>189</v>
      </c>
      <c r="AE22" s="243" t="s">
        <v>1371</v>
      </c>
    </row>
    <row r="23" spans="1:31" ht="15" customHeight="1">
      <c r="A23" s="744"/>
      <c r="B23" s="726"/>
      <c r="C23" s="19">
        <v>21</v>
      </c>
      <c r="D23" s="384" t="s">
        <v>1678</v>
      </c>
      <c r="E23" s="107" t="s">
        <v>864</v>
      </c>
      <c r="F23" s="107" t="s">
        <v>864</v>
      </c>
      <c r="G23" s="107" t="s">
        <v>2060</v>
      </c>
      <c r="H23" s="107" t="s">
        <v>2060</v>
      </c>
      <c r="I23" s="18" t="s">
        <v>1770</v>
      </c>
      <c r="J23" s="107" t="s">
        <v>187</v>
      </c>
      <c r="K23" s="107" t="s">
        <v>126</v>
      </c>
      <c r="L23" s="107" t="s">
        <v>149</v>
      </c>
      <c r="M23" s="213" t="s">
        <v>2551</v>
      </c>
      <c r="N23" s="107" t="s">
        <v>2076</v>
      </c>
      <c r="O23" s="107" t="s">
        <v>875</v>
      </c>
      <c r="P23" s="107" t="s">
        <v>864</v>
      </c>
      <c r="Q23" s="107" t="s">
        <v>106</v>
      </c>
      <c r="R23" s="525" t="s">
        <v>2097</v>
      </c>
      <c r="S23" s="525" t="s">
        <v>2097</v>
      </c>
      <c r="T23" s="88" t="s">
        <v>1501</v>
      </c>
      <c r="U23" s="107" t="s">
        <v>864</v>
      </c>
      <c r="V23" s="107" t="s">
        <v>183</v>
      </c>
      <c r="W23" s="107" t="s">
        <v>2534</v>
      </c>
      <c r="X23" s="107" t="s">
        <v>2082</v>
      </c>
      <c r="Y23" s="107" t="s">
        <v>188</v>
      </c>
      <c r="Z23" s="107" t="s">
        <v>188</v>
      </c>
      <c r="AA23" s="252" t="s">
        <v>1976</v>
      </c>
      <c r="AB23" s="252" t="s">
        <v>1976</v>
      </c>
      <c r="AC23" s="107" t="s">
        <v>1214</v>
      </c>
      <c r="AD23" s="107" t="s">
        <v>194</v>
      </c>
      <c r="AE23" s="243" t="s">
        <v>1371</v>
      </c>
    </row>
    <row r="24" spans="1:31" ht="15" customHeight="1">
      <c r="A24" s="744"/>
      <c r="B24" s="726"/>
      <c r="C24" s="19">
        <f t="shared" si="0"/>
        <v>22</v>
      </c>
      <c r="D24" s="384" t="s">
        <v>48</v>
      </c>
      <c r="E24" s="107" t="s">
        <v>864</v>
      </c>
      <c r="F24" s="107" t="s">
        <v>864</v>
      </c>
      <c r="G24" s="107" t="s">
        <v>864</v>
      </c>
      <c r="H24" s="107" t="s">
        <v>864</v>
      </c>
      <c r="I24" s="18" t="s">
        <v>1770</v>
      </c>
      <c r="J24" s="107" t="s">
        <v>190</v>
      </c>
      <c r="K24" s="107" t="s">
        <v>126</v>
      </c>
      <c r="L24" s="107" t="s">
        <v>131</v>
      </c>
      <c r="M24" s="213" t="s">
        <v>2551</v>
      </c>
      <c r="N24" s="107" t="s">
        <v>2075</v>
      </c>
      <c r="O24" s="107" t="s">
        <v>875</v>
      </c>
      <c r="P24" s="107" t="s">
        <v>864</v>
      </c>
      <c r="Q24" s="107" t="s">
        <v>106</v>
      </c>
      <c r="R24" s="107" t="s">
        <v>864</v>
      </c>
      <c r="S24" s="107" t="s">
        <v>864</v>
      </c>
      <c r="T24" s="88" t="s">
        <v>1504</v>
      </c>
      <c r="U24" s="107" t="s">
        <v>864</v>
      </c>
      <c r="V24" s="107" t="s">
        <v>132</v>
      </c>
      <c r="W24" s="107" t="s">
        <v>2537</v>
      </c>
      <c r="X24" s="107" t="s">
        <v>2088</v>
      </c>
      <c r="Y24" s="107" t="s">
        <v>133</v>
      </c>
      <c r="Z24" s="107" t="s">
        <v>133</v>
      </c>
      <c r="AA24" s="107" t="s">
        <v>1977</v>
      </c>
      <c r="AB24" s="107" t="s">
        <v>1977</v>
      </c>
      <c r="AC24" s="107" t="s">
        <v>1209</v>
      </c>
      <c r="AD24" s="107" t="s">
        <v>198</v>
      </c>
      <c r="AE24" s="243" t="s">
        <v>1371</v>
      </c>
    </row>
    <row r="25" spans="1:31" ht="15" customHeight="1">
      <c r="A25" s="744"/>
      <c r="B25" s="727"/>
      <c r="C25" s="19">
        <f t="shared" si="0"/>
        <v>23</v>
      </c>
      <c r="D25" s="384" t="s">
        <v>49</v>
      </c>
      <c r="E25" s="107" t="s">
        <v>864</v>
      </c>
      <c r="F25" s="107" t="s">
        <v>864</v>
      </c>
      <c r="G25" s="107" t="s">
        <v>2060</v>
      </c>
      <c r="H25" s="107" t="s">
        <v>2060</v>
      </c>
      <c r="I25" s="18" t="s">
        <v>1770</v>
      </c>
      <c r="J25" s="107" t="s">
        <v>191</v>
      </c>
      <c r="K25" s="107" t="s">
        <v>192</v>
      </c>
      <c r="L25" s="107" t="s">
        <v>134</v>
      </c>
      <c r="M25" s="213" t="s">
        <v>2551</v>
      </c>
      <c r="N25" s="107" t="s">
        <v>2072</v>
      </c>
      <c r="O25" s="107" t="s">
        <v>867</v>
      </c>
      <c r="P25" s="107" t="s">
        <v>864</v>
      </c>
      <c r="Q25" s="107" t="s">
        <v>106</v>
      </c>
      <c r="R25" s="107" t="s">
        <v>2098</v>
      </c>
      <c r="S25" s="107" t="s">
        <v>2098</v>
      </c>
      <c r="T25" s="88" t="s">
        <v>1506</v>
      </c>
      <c r="U25" s="107" t="s">
        <v>864</v>
      </c>
      <c r="V25" s="107" t="s">
        <v>135</v>
      </c>
      <c r="W25" s="107" t="s">
        <v>2538</v>
      </c>
      <c r="X25" s="107" t="s">
        <v>2087</v>
      </c>
      <c r="Y25" s="107" t="s">
        <v>193</v>
      </c>
      <c r="Z25" s="107" t="s">
        <v>193</v>
      </c>
      <c r="AA25" s="107" t="s">
        <v>1978</v>
      </c>
      <c r="AB25" s="107" t="s">
        <v>1978</v>
      </c>
      <c r="AC25" s="107" t="s">
        <v>1215</v>
      </c>
      <c r="AD25" s="107" t="s">
        <v>202</v>
      </c>
      <c r="AE25" s="243" t="s">
        <v>1371</v>
      </c>
    </row>
    <row r="26" spans="1:31" ht="15" customHeight="1">
      <c r="A26" s="744"/>
      <c r="B26" s="748" t="s">
        <v>50</v>
      </c>
      <c r="C26" s="20">
        <f t="shared" si="0"/>
        <v>24</v>
      </c>
      <c r="D26" s="384" t="s">
        <v>61</v>
      </c>
      <c r="E26" s="107" t="s">
        <v>864</v>
      </c>
      <c r="F26" s="107" t="s">
        <v>864</v>
      </c>
      <c r="G26" s="107" t="s">
        <v>2061</v>
      </c>
      <c r="H26" s="107" t="s">
        <v>2061</v>
      </c>
      <c r="I26" s="107" t="s">
        <v>864</v>
      </c>
      <c r="J26" s="107" t="s">
        <v>195</v>
      </c>
      <c r="K26" s="107" t="s">
        <v>1646</v>
      </c>
      <c r="L26" s="107" t="s">
        <v>864</v>
      </c>
      <c r="M26" s="197" t="s">
        <v>864</v>
      </c>
      <c r="N26" s="107" t="s">
        <v>864</v>
      </c>
      <c r="O26" s="107">
        <v>1.7</v>
      </c>
      <c r="P26" s="107" t="s">
        <v>1645</v>
      </c>
      <c r="Q26" s="107" t="s">
        <v>106</v>
      </c>
      <c r="R26" s="107">
        <v>48</v>
      </c>
      <c r="S26" s="107">
        <v>48</v>
      </c>
      <c r="T26" s="250" t="s">
        <v>864</v>
      </c>
      <c r="U26" s="107" t="s">
        <v>864</v>
      </c>
      <c r="V26" s="107" t="s">
        <v>196</v>
      </c>
      <c r="W26" s="107" t="s">
        <v>864</v>
      </c>
      <c r="X26" s="107" t="s">
        <v>864</v>
      </c>
      <c r="Y26" s="107" t="s">
        <v>851</v>
      </c>
      <c r="Z26" s="107" t="s">
        <v>197</v>
      </c>
      <c r="AA26" s="107" t="s">
        <v>864</v>
      </c>
      <c r="AB26" s="107" t="s">
        <v>864</v>
      </c>
      <c r="AC26" s="107" t="s">
        <v>1216</v>
      </c>
      <c r="AD26" s="107" t="s">
        <v>234</v>
      </c>
      <c r="AE26" s="243" t="s">
        <v>1371</v>
      </c>
    </row>
    <row r="27" spans="1:31" ht="15" customHeight="1">
      <c r="A27" s="744"/>
      <c r="B27" s="748"/>
      <c r="C27" s="21">
        <f t="shared" si="0"/>
        <v>25</v>
      </c>
      <c r="D27" s="384" t="s">
        <v>52</v>
      </c>
      <c r="E27" s="107" t="s">
        <v>864</v>
      </c>
      <c r="F27" s="107" t="s">
        <v>864</v>
      </c>
      <c r="G27" s="107" t="s">
        <v>2061</v>
      </c>
      <c r="H27" s="107" t="s">
        <v>2061</v>
      </c>
      <c r="I27" s="88" t="s">
        <v>1495</v>
      </c>
      <c r="J27" s="107" t="s">
        <v>203</v>
      </c>
      <c r="K27" s="107" t="s">
        <v>223</v>
      </c>
      <c r="L27" s="107" t="s">
        <v>224</v>
      </c>
      <c r="M27" s="197" t="s">
        <v>864</v>
      </c>
      <c r="N27" s="107" t="s">
        <v>864</v>
      </c>
      <c r="O27" s="252" t="s">
        <v>866</v>
      </c>
      <c r="P27" s="107" t="s">
        <v>864</v>
      </c>
      <c r="Q27" s="107" t="s">
        <v>106</v>
      </c>
      <c r="R27" s="107">
        <v>49</v>
      </c>
      <c r="S27" s="107">
        <v>49</v>
      </c>
      <c r="T27" s="88" t="s">
        <v>1511</v>
      </c>
      <c r="U27" s="107" t="s">
        <v>864</v>
      </c>
      <c r="V27" s="107" t="s">
        <v>225</v>
      </c>
      <c r="W27" s="107" t="s">
        <v>864</v>
      </c>
      <c r="X27" s="107" t="s">
        <v>864</v>
      </c>
      <c r="Y27" s="107" t="s">
        <v>864</v>
      </c>
      <c r="Z27" s="250" t="s">
        <v>864</v>
      </c>
      <c r="AA27" s="107" t="s">
        <v>864</v>
      </c>
      <c r="AB27" s="107" t="s">
        <v>864</v>
      </c>
      <c r="AC27" s="250" t="s">
        <v>1218</v>
      </c>
      <c r="AD27" s="250" t="s">
        <v>864</v>
      </c>
      <c r="AE27" s="243" t="s">
        <v>1371</v>
      </c>
    </row>
    <row r="28" spans="1:31" ht="15" customHeight="1">
      <c r="A28" s="744"/>
      <c r="B28" s="748"/>
      <c r="C28" s="21">
        <f t="shared" si="0"/>
        <v>26</v>
      </c>
      <c r="D28" s="384" t="s">
        <v>1666</v>
      </c>
      <c r="E28" s="107" t="s">
        <v>864</v>
      </c>
      <c r="F28" s="107" t="s">
        <v>864</v>
      </c>
      <c r="G28" s="107" t="s">
        <v>2061</v>
      </c>
      <c r="H28" s="107" t="s">
        <v>2061</v>
      </c>
      <c r="I28" s="107" t="s">
        <v>864</v>
      </c>
      <c r="J28" s="107" t="s">
        <v>203</v>
      </c>
      <c r="K28" s="107" t="s">
        <v>204</v>
      </c>
      <c r="L28" s="107" t="s">
        <v>205</v>
      </c>
      <c r="M28" s="197" t="s">
        <v>864</v>
      </c>
      <c r="N28" s="107" t="s">
        <v>864</v>
      </c>
      <c r="O28" s="252">
        <v>2.2999999999999998</v>
      </c>
      <c r="P28" s="107" t="s">
        <v>864</v>
      </c>
      <c r="Q28" s="107" t="s">
        <v>106</v>
      </c>
      <c r="R28" s="107">
        <v>51</v>
      </c>
      <c r="S28" s="107">
        <v>51</v>
      </c>
      <c r="T28" s="250" t="s">
        <v>864</v>
      </c>
      <c r="U28" s="107" t="s">
        <v>864</v>
      </c>
      <c r="V28" s="107" t="s">
        <v>138</v>
      </c>
      <c r="W28" s="107" t="s">
        <v>864</v>
      </c>
      <c r="X28" s="107" t="s">
        <v>864</v>
      </c>
      <c r="Y28" s="107" t="s">
        <v>1576</v>
      </c>
      <c r="Z28" s="250" t="s">
        <v>864</v>
      </c>
      <c r="AA28" s="107" t="s">
        <v>864</v>
      </c>
      <c r="AB28" s="107" t="s">
        <v>864</v>
      </c>
      <c r="AC28" s="250" t="s">
        <v>864</v>
      </c>
      <c r="AD28" s="250" t="s">
        <v>864</v>
      </c>
      <c r="AE28" s="243" t="s">
        <v>1371</v>
      </c>
    </row>
    <row r="29" spans="1:31" ht="15" customHeight="1">
      <c r="A29" s="744"/>
      <c r="B29" s="741"/>
      <c r="C29" s="21">
        <f t="shared" si="0"/>
        <v>27</v>
      </c>
      <c r="D29" s="384" t="s">
        <v>1673</v>
      </c>
      <c r="E29" s="107" t="s">
        <v>864</v>
      </c>
      <c r="F29" s="107" t="s">
        <v>864</v>
      </c>
      <c r="G29" s="107" t="s">
        <v>2061</v>
      </c>
      <c r="H29" s="107" t="s">
        <v>2061</v>
      </c>
      <c r="I29" s="88" t="s">
        <v>1487</v>
      </c>
      <c r="J29" s="107" t="s">
        <v>209</v>
      </c>
      <c r="K29" s="107" t="s">
        <v>210</v>
      </c>
      <c r="L29" s="107" t="s">
        <v>211</v>
      </c>
      <c r="M29" s="197" t="s">
        <v>864</v>
      </c>
      <c r="N29" s="107" t="s">
        <v>864</v>
      </c>
      <c r="O29" s="107" t="s">
        <v>864</v>
      </c>
      <c r="P29" s="107" t="s">
        <v>864</v>
      </c>
      <c r="Q29" s="107" t="s">
        <v>106</v>
      </c>
      <c r="R29" s="107">
        <v>48</v>
      </c>
      <c r="S29" s="107">
        <v>48</v>
      </c>
      <c r="T29" s="88" t="s">
        <v>1510</v>
      </c>
      <c r="U29" s="107" t="s">
        <v>864</v>
      </c>
      <c r="V29" s="107" t="s">
        <v>212</v>
      </c>
      <c r="W29" s="107" t="s">
        <v>864</v>
      </c>
      <c r="X29" s="107" t="s">
        <v>864</v>
      </c>
      <c r="Y29" s="107" t="s">
        <v>864</v>
      </c>
      <c r="Z29" s="250" t="s">
        <v>864</v>
      </c>
      <c r="AA29" s="107" t="s">
        <v>864</v>
      </c>
      <c r="AB29" s="107" t="s">
        <v>864</v>
      </c>
      <c r="AC29" s="250" t="s">
        <v>864</v>
      </c>
      <c r="AD29" s="250" t="s">
        <v>864</v>
      </c>
      <c r="AE29" s="243" t="s">
        <v>1371</v>
      </c>
    </row>
    <row r="30" spans="1:31" ht="15" customHeight="1">
      <c r="A30" s="744"/>
      <c r="B30" s="741"/>
      <c r="C30" s="21">
        <f t="shared" si="0"/>
        <v>28</v>
      </c>
      <c r="D30" s="384" t="s">
        <v>1662</v>
      </c>
      <c r="E30" s="107" t="s">
        <v>864</v>
      </c>
      <c r="F30" s="107" t="s">
        <v>864</v>
      </c>
      <c r="G30" s="107" t="s">
        <v>2062</v>
      </c>
      <c r="H30" s="107" t="s">
        <v>2062</v>
      </c>
      <c r="I30" s="88" t="s">
        <v>1487</v>
      </c>
      <c r="J30" s="107" t="s">
        <v>206</v>
      </c>
      <c r="K30" s="107" t="s">
        <v>207</v>
      </c>
      <c r="L30" s="107" t="s">
        <v>162</v>
      </c>
      <c r="M30" s="197" t="s">
        <v>864</v>
      </c>
      <c r="N30" s="107" t="s">
        <v>864</v>
      </c>
      <c r="O30" s="107" t="s">
        <v>864</v>
      </c>
      <c r="P30" s="107" t="s">
        <v>864</v>
      </c>
      <c r="Q30" s="107" t="s">
        <v>106</v>
      </c>
      <c r="R30" s="107">
        <v>48</v>
      </c>
      <c r="S30" s="107">
        <v>48</v>
      </c>
      <c r="T30" s="88" t="s">
        <v>1510</v>
      </c>
      <c r="U30" s="107" t="s">
        <v>864</v>
      </c>
      <c r="V30" s="107" t="s">
        <v>208</v>
      </c>
      <c r="W30" s="107" t="s">
        <v>864</v>
      </c>
      <c r="X30" s="107" t="s">
        <v>864</v>
      </c>
      <c r="Y30" s="107" t="s">
        <v>864</v>
      </c>
      <c r="Z30" s="250" t="s">
        <v>864</v>
      </c>
      <c r="AA30" s="107" t="s">
        <v>864</v>
      </c>
      <c r="AB30" s="107" t="s">
        <v>864</v>
      </c>
      <c r="AC30" s="250" t="s">
        <v>864</v>
      </c>
      <c r="AD30" s="250" t="s">
        <v>864</v>
      </c>
      <c r="AE30" s="243" t="s">
        <v>1371</v>
      </c>
    </row>
    <row r="31" spans="1:31" ht="15" customHeight="1">
      <c r="A31" s="744"/>
      <c r="B31" s="741"/>
      <c r="C31" s="21">
        <f t="shared" si="0"/>
        <v>29</v>
      </c>
      <c r="D31" s="384" t="s">
        <v>53</v>
      </c>
      <c r="E31" s="107" t="s">
        <v>864</v>
      </c>
      <c r="F31" s="107" t="s">
        <v>864</v>
      </c>
      <c r="G31" s="107" t="s">
        <v>2062</v>
      </c>
      <c r="H31" s="107" t="s">
        <v>2062</v>
      </c>
      <c r="I31" s="88" t="s">
        <v>1487</v>
      </c>
      <c r="J31" s="107" t="s">
        <v>214</v>
      </c>
      <c r="K31" s="107" t="s">
        <v>215</v>
      </c>
      <c r="L31" s="107" t="s">
        <v>137</v>
      </c>
      <c r="M31" s="197" t="s">
        <v>864</v>
      </c>
      <c r="N31" s="107" t="s">
        <v>864</v>
      </c>
      <c r="O31" s="252">
        <v>2.4</v>
      </c>
      <c r="P31" s="107" t="s">
        <v>864</v>
      </c>
      <c r="Q31" s="107" t="s">
        <v>106</v>
      </c>
      <c r="R31" s="107">
        <v>49</v>
      </c>
      <c r="S31" s="107">
        <v>49</v>
      </c>
      <c r="T31" s="88" t="s">
        <v>1505</v>
      </c>
      <c r="U31" s="107" t="s">
        <v>864</v>
      </c>
      <c r="V31" s="107" t="s">
        <v>216</v>
      </c>
      <c r="W31" s="107" t="s">
        <v>864</v>
      </c>
      <c r="X31" s="107" t="s">
        <v>864</v>
      </c>
      <c r="Y31" s="107" t="s">
        <v>864</v>
      </c>
      <c r="Z31" s="250" t="s">
        <v>864</v>
      </c>
      <c r="AA31" s="107" t="s">
        <v>864</v>
      </c>
      <c r="AB31" s="107" t="s">
        <v>864</v>
      </c>
      <c r="AC31" s="250" t="s">
        <v>905</v>
      </c>
      <c r="AD31" s="250" t="s">
        <v>864</v>
      </c>
      <c r="AE31" s="243" t="s">
        <v>1371</v>
      </c>
    </row>
    <row r="32" spans="1:31" ht="15" customHeight="1">
      <c r="A32" s="744"/>
      <c r="B32" s="741"/>
      <c r="C32" s="21">
        <f t="shared" si="0"/>
        <v>30</v>
      </c>
      <c r="D32" s="384" t="s">
        <v>55</v>
      </c>
      <c r="E32" s="107" t="s">
        <v>864</v>
      </c>
      <c r="F32" s="107" t="s">
        <v>864</v>
      </c>
      <c r="G32" s="107" t="s">
        <v>2062</v>
      </c>
      <c r="H32" s="107" t="s">
        <v>2062</v>
      </c>
      <c r="I32" s="88" t="s">
        <v>1487</v>
      </c>
      <c r="J32" s="107" t="s">
        <v>214</v>
      </c>
      <c r="K32" s="107" t="s">
        <v>215</v>
      </c>
      <c r="L32" s="107" t="s">
        <v>137</v>
      </c>
      <c r="M32" s="197" t="s">
        <v>864</v>
      </c>
      <c r="N32" s="107" t="s">
        <v>864</v>
      </c>
      <c r="O32" s="107">
        <v>2.5</v>
      </c>
      <c r="P32" s="107" t="s">
        <v>864</v>
      </c>
      <c r="Q32" s="107" t="s">
        <v>106</v>
      </c>
      <c r="R32" s="107">
        <v>51</v>
      </c>
      <c r="S32" s="107">
        <v>51</v>
      </c>
      <c r="T32" s="88" t="s">
        <v>1505</v>
      </c>
      <c r="U32" s="107" t="s">
        <v>864</v>
      </c>
      <c r="V32" s="107" t="s">
        <v>218</v>
      </c>
      <c r="W32" s="107" t="s">
        <v>864</v>
      </c>
      <c r="X32" s="107" t="s">
        <v>864</v>
      </c>
      <c r="Y32" s="107" t="s">
        <v>864</v>
      </c>
      <c r="Z32" s="250" t="s">
        <v>864</v>
      </c>
      <c r="AA32" s="107" t="s">
        <v>864</v>
      </c>
      <c r="AB32" s="107" t="s">
        <v>864</v>
      </c>
      <c r="AC32" s="250" t="s">
        <v>1218</v>
      </c>
      <c r="AD32" s="250" t="s">
        <v>864</v>
      </c>
      <c r="AE32" s="243" t="s">
        <v>1371</v>
      </c>
    </row>
    <row r="33" spans="1:31" ht="15" customHeight="1">
      <c r="A33" s="744"/>
      <c r="B33" s="741"/>
      <c r="C33" s="21">
        <f t="shared" si="0"/>
        <v>31</v>
      </c>
      <c r="D33" s="384" t="s">
        <v>54</v>
      </c>
      <c r="E33" s="107" t="s">
        <v>864</v>
      </c>
      <c r="F33" s="107" t="s">
        <v>864</v>
      </c>
      <c r="G33" s="107" t="s">
        <v>864</v>
      </c>
      <c r="H33" s="107" t="s">
        <v>864</v>
      </c>
      <c r="I33" s="88" t="s">
        <v>1487</v>
      </c>
      <c r="J33" s="107" t="s">
        <v>214</v>
      </c>
      <c r="K33" s="107" t="s">
        <v>215</v>
      </c>
      <c r="L33" s="107"/>
      <c r="M33" s="197" t="s">
        <v>864</v>
      </c>
      <c r="N33" s="107" t="s">
        <v>864</v>
      </c>
      <c r="O33" s="107" t="s">
        <v>864</v>
      </c>
      <c r="P33" s="107" t="s">
        <v>864</v>
      </c>
      <c r="Q33" s="107" t="s">
        <v>106</v>
      </c>
      <c r="R33" s="107" t="s">
        <v>864</v>
      </c>
      <c r="S33" s="107" t="s">
        <v>864</v>
      </c>
      <c r="T33" s="250" t="s">
        <v>864</v>
      </c>
      <c r="U33" s="107" t="s">
        <v>864</v>
      </c>
      <c r="V33" s="107" t="s">
        <v>217</v>
      </c>
      <c r="W33" s="107" t="s">
        <v>864</v>
      </c>
      <c r="X33" s="107" t="s">
        <v>864</v>
      </c>
      <c r="Y33" s="107" t="s">
        <v>864</v>
      </c>
      <c r="Z33" s="250" t="s">
        <v>864</v>
      </c>
      <c r="AA33" s="107" t="s">
        <v>864</v>
      </c>
      <c r="AB33" s="107" t="s">
        <v>864</v>
      </c>
      <c r="AC33" s="250" t="s">
        <v>864</v>
      </c>
      <c r="AD33" s="250" t="s">
        <v>864</v>
      </c>
      <c r="AE33" s="243" t="s">
        <v>1371</v>
      </c>
    </row>
    <row r="34" spans="1:31" ht="15" customHeight="1">
      <c r="A34" s="744"/>
      <c r="B34" s="741"/>
      <c r="C34" s="21">
        <f t="shared" si="0"/>
        <v>32</v>
      </c>
      <c r="D34" s="384" t="s">
        <v>56</v>
      </c>
      <c r="E34" s="107" t="s">
        <v>864</v>
      </c>
      <c r="F34" s="107" t="s">
        <v>864</v>
      </c>
      <c r="G34" s="107" t="s">
        <v>2546</v>
      </c>
      <c r="H34" s="107" t="s">
        <v>2546</v>
      </c>
      <c r="I34" s="88" t="s">
        <v>1496</v>
      </c>
      <c r="J34" s="107" t="s">
        <v>229</v>
      </c>
      <c r="K34" s="107" t="s">
        <v>220</v>
      </c>
      <c r="L34" s="107" t="s">
        <v>137</v>
      </c>
      <c r="M34" s="197" t="s">
        <v>864</v>
      </c>
      <c r="N34" s="107" t="s">
        <v>864</v>
      </c>
      <c r="O34" s="107" t="s">
        <v>868</v>
      </c>
      <c r="P34" s="107" t="s">
        <v>864</v>
      </c>
      <c r="Q34" s="107" t="s">
        <v>106</v>
      </c>
      <c r="R34" s="107">
        <v>48</v>
      </c>
      <c r="S34" s="107">
        <v>48</v>
      </c>
      <c r="T34" s="88" t="s">
        <v>1501</v>
      </c>
      <c r="U34" s="107" t="s">
        <v>864</v>
      </c>
      <c r="V34" s="107" t="s">
        <v>230</v>
      </c>
      <c r="W34" s="107" t="s">
        <v>864</v>
      </c>
      <c r="X34" s="107" t="s">
        <v>864</v>
      </c>
      <c r="Y34" s="107" t="s">
        <v>864</v>
      </c>
      <c r="Z34" s="250" t="s">
        <v>864</v>
      </c>
      <c r="AA34" s="107" t="s">
        <v>864</v>
      </c>
      <c r="AB34" s="107" t="s">
        <v>864</v>
      </c>
      <c r="AC34" s="107" t="s">
        <v>905</v>
      </c>
      <c r="AD34" s="250" t="s">
        <v>864</v>
      </c>
      <c r="AE34" s="243" t="s">
        <v>1371</v>
      </c>
    </row>
    <row r="35" spans="1:31" ht="15" customHeight="1">
      <c r="A35" s="744"/>
      <c r="B35" s="741"/>
      <c r="C35" s="21">
        <f t="shared" si="0"/>
        <v>33</v>
      </c>
      <c r="D35" s="384" t="s">
        <v>51</v>
      </c>
      <c r="E35" s="107" t="s">
        <v>864</v>
      </c>
      <c r="F35" s="107" t="s">
        <v>864</v>
      </c>
      <c r="G35" s="107" t="s">
        <v>2550</v>
      </c>
      <c r="H35" s="107" t="s">
        <v>864</v>
      </c>
      <c r="I35" s="107" t="s">
        <v>864</v>
      </c>
      <c r="J35" s="107" t="s">
        <v>219</v>
      </c>
      <c r="K35" s="107" t="s">
        <v>220</v>
      </c>
      <c r="L35" s="107" t="s">
        <v>137</v>
      </c>
      <c r="M35" s="197" t="s">
        <v>864</v>
      </c>
      <c r="N35" s="107" t="s">
        <v>864</v>
      </c>
      <c r="O35" s="107" t="s">
        <v>864</v>
      </c>
      <c r="P35" s="107" t="s">
        <v>221</v>
      </c>
      <c r="Q35" s="107" t="s">
        <v>106</v>
      </c>
      <c r="R35" s="250" t="s">
        <v>864</v>
      </c>
      <c r="S35" s="250" t="s">
        <v>864</v>
      </c>
      <c r="T35" s="250" t="s">
        <v>1660</v>
      </c>
      <c r="U35" s="107" t="s">
        <v>864</v>
      </c>
      <c r="V35" s="107" t="s">
        <v>222</v>
      </c>
      <c r="W35" s="107" t="s">
        <v>864</v>
      </c>
      <c r="X35" s="107" t="s">
        <v>864</v>
      </c>
      <c r="Y35" s="107" t="s">
        <v>864</v>
      </c>
      <c r="Z35" s="250" t="s">
        <v>864</v>
      </c>
      <c r="AA35" s="107" t="s">
        <v>864</v>
      </c>
      <c r="AB35" s="107" t="s">
        <v>864</v>
      </c>
      <c r="AC35" s="107" t="s">
        <v>905</v>
      </c>
      <c r="AD35" s="250" t="s">
        <v>864</v>
      </c>
      <c r="AE35" s="243" t="s">
        <v>1371</v>
      </c>
    </row>
    <row r="36" spans="1:31" ht="15" customHeight="1">
      <c r="A36" s="744"/>
      <c r="B36" s="741"/>
      <c r="C36" s="21">
        <f t="shared" si="0"/>
        <v>34</v>
      </c>
      <c r="D36" s="384" t="s">
        <v>57</v>
      </c>
      <c r="E36" s="107" t="s">
        <v>864</v>
      </c>
      <c r="F36" s="107" t="s">
        <v>864</v>
      </c>
      <c r="G36" s="107" t="s">
        <v>2550</v>
      </c>
      <c r="H36" s="107" t="s">
        <v>864</v>
      </c>
      <c r="I36" s="107" t="s">
        <v>864</v>
      </c>
      <c r="J36" s="107" t="s">
        <v>203</v>
      </c>
      <c r="K36" s="107" t="s">
        <v>204</v>
      </c>
      <c r="L36" s="107" t="s">
        <v>205</v>
      </c>
      <c r="M36" s="197" t="s">
        <v>864</v>
      </c>
      <c r="N36" s="107" t="s">
        <v>864</v>
      </c>
      <c r="O36" s="107">
        <v>2.4</v>
      </c>
      <c r="P36" s="107">
        <v>32</v>
      </c>
      <c r="Q36" s="107" t="s">
        <v>106</v>
      </c>
      <c r="R36" s="250" t="s">
        <v>864</v>
      </c>
      <c r="S36" s="250" t="s">
        <v>864</v>
      </c>
      <c r="T36" s="250" t="s">
        <v>864</v>
      </c>
      <c r="U36" s="107" t="s">
        <v>864</v>
      </c>
      <c r="V36" s="107" t="s">
        <v>216</v>
      </c>
      <c r="W36" s="107" t="s">
        <v>864</v>
      </c>
      <c r="X36" s="107" t="s">
        <v>864</v>
      </c>
      <c r="Y36" s="107" t="s">
        <v>864</v>
      </c>
      <c r="Z36" s="250" t="s">
        <v>864</v>
      </c>
      <c r="AA36" s="107" t="s">
        <v>864</v>
      </c>
      <c r="AB36" s="107" t="s">
        <v>864</v>
      </c>
      <c r="AC36" s="250" t="s">
        <v>864</v>
      </c>
      <c r="AD36" s="250" t="s">
        <v>864</v>
      </c>
      <c r="AE36" s="243" t="s">
        <v>1371</v>
      </c>
    </row>
    <row r="37" spans="1:31" ht="15" customHeight="1">
      <c r="A37" s="744"/>
      <c r="B37" s="741"/>
      <c r="C37" s="21">
        <f t="shared" si="0"/>
        <v>35</v>
      </c>
      <c r="D37" s="384" t="s">
        <v>58</v>
      </c>
      <c r="E37" s="107" t="s">
        <v>864</v>
      </c>
      <c r="F37" s="107" t="s">
        <v>864</v>
      </c>
      <c r="G37" s="107" t="s">
        <v>2550</v>
      </c>
      <c r="H37" s="107" t="s">
        <v>864</v>
      </c>
      <c r="I37" s="107" t="s">
        <v>864</v>
      </c>
      <c r="J37" s="107" t="s">
        <v>203</v>
      </c>
      <c r="K37" s="107" t="s">
        <v>204</v>
      </c>
      <c r="L37" s="107" t="s">
        <v>205</v>
      </c>
      <c r="M37" s="197" t="s">
        <v>864</v>
      </c>
      <c r="N37" s="107" t="s">
        <v>864</v>
      </c>
      <c r="O37" s="107">
        <v>2.5</v>
      </c>
      <c r="P37" s="107">
        <v>37</v>
      </c>
      <c r="Q37" s="107" t="s">
        <v>106</v>
      </c>
      <c r="R37" s="250" t="s">
        <v>864</v>
      </c>
      <c r="S37" s="250" t="s">
        <v>864</v>
      </c>
      <c r="T37" s="250" t="s">
        <v>864</v>
      </c>
      <c r="U37" s="107" t="s">
        <v>864</v>
      </c>
      <c r="V37" s="250" t="s">
        <v>864</v>
      </c>
      <c r="W37" s="107" t="s">
        <v>864</v>
      </c>
      <c r="X37" s="107" t="s">
        <v>864</v>
      </c>
      <c r="Y37" s="107" t="s">
        <v>864</v>
      </c>
      <c r="Z37" s="250" t="s">
        <v>864</v>
      </c>
      <c r="AA37" s="107" t="s">
        <v>864</v>
      </c>
      <c r="AB37" s="107" t="s">
        <v>864</v>
      </c>
      <c r="AC37" s="250" t="s">
        <v>864</v>
      </c>
      <c r="AD37" s="250" t="s">
        <v>864</v>
      </c>
      <c r="AE37" s="243" t="s">
        <v>1371</v>
      </c>
    </row>
    <row r="38" spans="1:31" ht="15" customHeight="1">
      <c r="A38" s="744"/>
      <c r="B38" s="741"/>
      <c r="C38" s="21">
        <f t="shared" si="0"/>
        <v>36</v>
      </c>
      <c r="D38" s="384" t="s">
        <v>59</v>
      </c>
      <c r="E38" s="107" t="s">
        <v>864</v>
      </c>
      <c r="F38" s="107" t="s">
        <v>864</v>
      </c>
      <c r="G38" s="107" t="s">
        <v>864</v>
      </c>
      <c r="H38" s="107" t="s">
        <v>864</v>
      </c>
      <c r="I38" s="88" t="s">
        <v>1487</v>
      </c>
      <c r="J38" s="107" t="s">
        <v>226</v>
      </c>
      <c r="K38" s="107" t="s">
        <v>223</v>
      </c>
      <c r="L38" s="107" t="s">
        <v>211</v>
      </c>
      <c r="M38" s="197" t="s">
        <v>864</v>
      </c>
      <c r="N38" s="107" t="s">
        <v>864</v>
      </c>
      <c r="O38" s="107" t="s">
        <v>864</v>
      </c>
      <c r="P38" s="107" t="s">
        <v>227</v>
      </c>
      <c r="Q38" s="107" t="s">
        <v>106</v>
      </c>
      <c r="R38" s="107" t="s">
        <v>864</v>
      </c>
      <c r="S38" s="107" t="s">
        <v>864</v>
      </c>
      <c r="T38" s="88" t="s">
        <v>1512</v>
      </c>
      <c r="U38" s="107" t="s">
        <v>864</v>
      </c>
      <c r="V38" s="107" t="s">
        <v>228</v>
      </c>
      <c r="W38" s="107" t="s">
        <v>864</v>
      </c>
      <c r="X38" s="107" t="s">
        <v>864</v>
      </c>
      <c r="Y38" s="107" t="s">
        <v>864</v>
      </c>
      <c r="Z38" s="250" t="s">
        <v>864</v>
      </c>
      <c r="AA38" s="107" t="s">
        <v>864</v>
      </c>
      <c r="AB38" s="107" t="s">
        <v>864</v>
      </c>
      <c r="AC38" s="107" t="s">
        <v>864</v>
      </c>
      <c r="AD38" s="250" t="s">
        <v>864</v>
      </c>
      <c r="AE38" s="243" t="s">
        <v>1371</v>
      </c>
    </row>
    <row r="39" spans="1:31" ht="15" customHeight="1">
      <c r="A39" s="744"/>
      <c r="B39" s="741"/>
      <c r="C39" s="21">
        <f t="shared" si="0"/>
        <v>37</v>
      </c>
      <c r="D39" s="384" t="s">
        <v>1674</v>
      </c>
      <c r="E39" s="107" t="s">
        <v>864</v>
      </c>
      <c r="F39" s="107" t="s">
        <v>864</v>
      </c>
      <c r="G39" s="107" t="s">
        <v>2062</v>
      </c>
      <c r="H39" s="107" t="s">
        <v>2062</v>
      </c>
      <c r="I39" s="88" t="s">
        <v>1496</v>
      </c>
      <c r="J39" s="107" t="s">
        <v>206</v>
      </c>
      <c r="K39" s="107" t="s">
        <v>207</v>
      </c>
      <c r="L39" s="107" t="s">
        <v>162</v>
      </c>
      <c r="M39" s="197" t="s">
        <v>864</v>
      </c>
      <c r="N39" s="107" t="s">
        <v>864</v>
      </c>
      <c r="O39" s="107" t="s">
        <v>870</v>
      </c>
      <c r="P39" s="107" t="s">
        <v>232</v>
      </c>
      <c r="Q39" s="107" t="s">
        <v>106</v>
      </c>
      <c r="R39" s="107">
        <v>48</v>
      </c>
      <c r="S39" s="107">
        <v>48</v>
      </c>
      <c r="T39" s="88" t="s">
        <v>1501</v>
      </c>
      <c r="U39" s="107" t="s">
        <v>864</v>
      </c>
      <c r="V39" s="107" t="s">
        <v>233</v>
      </c>
      <c r="W39" s="107" t="s">
        <v>864</v>
      </c>
      <c r="X39" s="107" t="s">
        <v>864</v>
      </c>
      <c r="Y39" s="107" t="s">
        <v>864</v>
      </c>
      <c r="Z39" s="250" t="s">
        <v>864</v>
      </c>
      <c r="AA39" s="107" t="s">
        <v>864</v>
      </c>
      <c r="AB39" s="107" t="s">
        <v>864</v>
      </c>
      <c r="AC39" s="250" t="s">
        <v>864</v>
      </c>
      <c r="AD39" s="107" t="s">
        <v>234</v>
      </c>
      <c r="AE39" s="243" t="s">
        <v>1371</v>
      </c>
    </row>
    <row r="40" spans="1:31" ht="15" customHeight="1">
      <c r="A40" s="744"/>
      <c r="B40" s="741"/>
      <c r="C40" s="21">
        <f t="shared" si="0"/>
        <v>38</v>
      </c>
      <c r="D40" s="384" t="s">
        <v>60</v>
      </c>
      <c r="E40" s="107" t="s">
        <v>864</v>
      </c>
      <c r="F40" s="107" t="s">
        <v>864</v>
      </c>
      <c r="G40" s="107" t="s">
        <v>2062</v>
      </c>
      <c r="H40" s="107" t="s">
        <v>2062</v>
      </c>
      <c r="I40" s="88" t="s">
        <v>1494</v>
      </c>
      <c r="J40" s="107" t="s">
        <v>199</v>
      </c>
      <c r="K40" s="107" t="s">
        <v>140</v>
      </c>
      <c r="L40" s="107" t="s">
        <v>134</v>
      </c>
      <c r="M40" s="197" t="s">
        <v>864</v>
      </c>
      <c r="N40" s="107" t="s">
        <v>864</v>
      </c>
      <c r="O40" s="107">
        <v>1.8</v>
      </c>
      <c r="P40" s="107" t="s">
        <v>200</v>
      </c>
      <c r="Q40" s="107" t="s">
        <v>106</v>
      </c>
      <c r="R40" s="107">
        <v>49</v>
      </c>
      <c r="S40" s="107">
        <v>49</v>
      </c>
      <c r="T40" s="88" t="s">
        <v>1509</v>
      </c>
      <c r="U40" s="107" t="s">
        <v>864</v>
      </c>
      <c r="V40" s="107" t="s">
        <v>201</v>
      </c>
      <c r="W40" s="107" t="s">
        <v>864</v>
      </c>
      <c r="X40" s="107" t="s">
        <v>864</v>
      </c>
      <c r="Y40" s="107" t="s">
        <v>115</v>
      </c>
      <c r="Z40" s="107" t="s">
        <v>115</v>
      </c>
      <c r="AA40" s="107" t="s">
        <v>864</v>
      </c>
      <c r="AB40" s="107" t="s">
        <v>864</v>
      </c>
      <c r="AC40" s="107" t="s">
        <v>1217</v>
      </c>
      <c r="AD40" s="107" t="s">
        <v>231</v>
      </c>
      <c r="AE40" s="243" t="s">
        <v>1371</v>
      </c>
    </row>
    <row r="41" spans="1:31" ht="15" customHeight="1">
      <c r="A41" s="744"/>
      <c r="B41" s="742"/>
      <c r="C41" s="289">
        <f t="shared" si="0"/>
        <v>39</v>
      </c>
      <c r="D41" s="384" t="s">
        <v>62</v>
      </c>
      <c r="E41" s="107" t="s">
        <v>864</v>
      </c>
      <c r="F41" s="107" t="s">
        <v>864</v>
      </c>
      <c r="G41" s="107" t="s">
        <v>2062</v>
      </c>
      <c r="H41" s="107" t="s">
        <v>2062</v>
      </c>
      <c r="I41" s="88" t="s">
        <v>1496</v>
      </c>
      <c r="J41" s="107" t="s">
        <v>235</v>
      </c>
      <c r="K41" s="107" t="s">
        <v>220</v>
      </c>
      <c r="L41" s="107" t="s">
        <v>137</v>
      </c>
      <c r="M41" s="197" t="s">
        <v>864</v>
      </c>
      <c r="N41" s="107" t="s">
        <v>864</v>
      </c>
      <c r="O41" s="107" t="s">
        <v>869</v>
      </c>
      <c r="P41" s="107" t="s">
        <v>236</v>
      </c>
      <c r="Q41" s="107" t="s">
        <v>106</v>
      </c>
      <c r="R41" s="107">
        <v>51</v>
      </c>
      <c r="S41" s="107">
        <v>51</v>
      </c>
      <c r="T41" s="88" t="s">
        <v>1501</v>
      </c>
      <c r="U41" s="107" t="s">
        <v>864</v>
      </c>
      <c r="V41" s="107" t="s">
        <v>237</v>
      </c>
      <c r="W41" s="107" t="s">
        <v>864</v>
      </c>
      <c r="X41" s="107" t="s">
        <v>864</v>
      </c>
      <c r="Y41" s="107" t="s">
        <v>864</v>
      </c>
      <c r="Z41" s="250" t="s">
        <v>864</v>
      </c>
      <c r="AA41" s="107" t="s">
        <v>864</v>
      </c>
      <c r="AB41" s="107" t="s">
        <v>864</v>
      </c>
      <c r="AC41" s="107" t="s">
        <v>905</v>
      </c>
      <c r="AD41" s="107" t="s">
        <v>238</v>
      </c>
      <c r="AE41" s="243" t="s">
        <v>1371</v>
      </c>
    </row>
    <row r="42" spans="1:31" ht="15" customHeight="1">
      <c r="A42" s="744"/>
      <c r="B42" s="745" t="s">
        <v>63</v>
      </c>
      <c r="C42" s="23">
        <f t="shared" si="0"/>
        <v>40</v>
      </c>
      <c r="D42" s="384" t="s">
        <v>64</v>
      </c>
      <c r="E42" s="107" t="s">
        <v>864</v>
      </c>
      <c r="F42" s="107" t="s">
        <v>864</v>
      </c>
      <c r="G42" s="107" t="s">
        <v>2063</v>
      </c>
      <c r="H42" s="107" t="s">
        <v>2063</v>
      </c>
      <c r="I42" s="88" t="s">
        <v>1487</v>
      </c>
      <c r="J42" s="107" t="s">
        <v>239</v>
      </c>
      <c r="K42" s="107" t="s">
        <v>240</v>
      </c>
      <c r="L42" s="107" t="s">
        <v>137</v>
      </c>
      <c r="M42" s="197" t="s">
        <v>864</v>
      </c>
      <c r="N42" s="107" t="s">
        <v>864</v>
      </c>
      <c r="O42" s="107" t="s">
        <v>864</v>
      </c>
      <c r="P42" s="107">
        <v>29</v>
      </c>
      <c r="Q42" s="107" t="s">
        <v>106</v>
      </c>
      <c r="R42" s="107">
        <v>48</v>
      </c>
      <c r="S42" s="107">
        <v>48</v>
      </c>
      <c r="T42" s="88" t="s">
        <v>1501</v>
      </c>
      <c r="U42" s="107" t="s">
        <v>864</v>
      </c>
      <c r="V42" s="107" t="s">
        <v>138</v>
      </c>
      <c r="W42" s="107" t="s">
        <v>864</v>
      </c>
      <c r="X42" s="107" t="s">
        <v>864</v>
      </c>
      <c r="Y42" s="107" t="s">
        <v>864</v>
      </c>
      <c r="Z42" s="250" t="s">
        <v>864</v>
      </c>
      <c r="AA42" s="107" t="s">
        <v>864</v>
      </c>
      <c r="AB42" s="107" t="s">
        <v>864</v>
      </c>
      <c r="AC42" s="250" t="s">
        <v>1218</v>
      </c>
      <c r="AD42" s="107">
        <v>19</v>
      </c>
      <c r="AE42" s="243" t="s">
        <v>1371</v>
      </c>
    </row>
    <row r="43" spans="1:31" ht="15" customHeight="1">
      <c r="A43" s="744"/>
      <c r="B43" s="745"/>
      <c r="C43" s="23">
        <f t="shared" si="0"/>
        <v>41</v>
      </c>
      <c r="D43" s="384" t="s">
        <v>65</v>
      </c>
      <c r="E43" s="107" t="s">
        <v>864</v>
      </c>
      <c r="F43" s="107" t="s">
        <v>864</v>
      </c>
      <c r="G43" s="107" t="s">
        <v>2063</v>
      </c>
      <c r="H43" s="107" t="s">
        <v>2063</v>
      </c>
      <c r="I43" s="88" t="s">
        <v>1487</v>
      </c>
      <c r="J43" s="107" t="s">
        <v>241</v>
      </c>
      <c r="K43" s="107" t="s">
        <v>240</v>
      </c>
      <c r="L43" s="107" t="s">
        <v>137</v>
      </c>
      <c r="M43" s="197" t="s">
        <v>864</v>
      </c>
      <c r="N43" s="107" t="s">
        <v>864</v>
      </c>
      <c r="O43" s="107" t="s">
        <v>864</v>
      </c>
      <c r="P43" s="107" t="s">
        <v>242</v>
      </c>
      <c r="Q43" s="107" t="s">
        <v>106</v>
      </c>
      <c r="R43" s="107">
        <v>49</v>
      </c>
      <c r="S43" s="107">
        <v>49</v>
      </c>
      <c r="T43" s="88" t="s">
        <v>1501</v>
      </c>
      <c r="U43" s="107" t="s">
        <v>864</v>
      </c>
      <c r="V43" s="107" t="s">
        <v>218</v>
      </c>
      <c r="W43" s="107" t="s">
        <v>864</v>
      </c>
      <c r="X43" s="107" t="s">
        <v>864</v>
      </c>
      <c r="Y43" s="107" t="s">
        <v>864</v>
      </c>
      <c r="Z43" s="250" t="s">
        <v>864</v>
      </c>
      <c r="AA43" s="107" t="s">
        <v>864</v>
      </c>
      <c r="AB43" s="107" t="s">
        <v>864</v>
      </c>
      <c r="AC43" s="250" t="s">
        <v>1218</v>
      </c>
      <c r="AD43" s="107" t="s">
        <v>243</v>
      </c>
      <c r="AE43" s="243" t="s">
        <v>1371</v>
      </c>
    </row>
    <row r="44" spans="1:31" ht="15" customHeight="1">
      <c r="A44" s="744"/>
      <c r="B44" s="745"/>
      <c r="C44" s="23">
        <f t="shared" si="0"/>
        <v>42</v>
      </c>
      <c r="D44" s="384" t="s">
        <v>66</v>
      </c>
      <c r="E44" s="107" t="s">
        <v>864</v>
      </c>
      <c r="F44" s="107" t="s">
        <v>864</v>
      </c>
      <c r="G44" s="107" t="s">
        <v>2063</v>
      </c>
      <c r="H44" s="107" t="s">
        <v>2063</v>
      </c>
      <c r="I44" s="88" t="s">
        <v>1487</v>
      </c>
      <c r="J44" s="107" t="s">
        <v>244</v>
      </c>
      <c r="K44" s="107" t="s">
        <v>240</v>
      </c>
      <c r="L44" s="107" t="s">
        <v>137</v>
      </c>
      <c r="M44" s="197" t="s">
        <v>864</v>
      </c>
      <c r="N44" s="107" t="s">
        <v>864</v>
      </c>
      <c r="O44" s="107" t="s">
        <v>864</v>
      </c>
      <c r="P44" s="107" t="s">
        <v>245</v>
      </c>
      <c r="Q44" s="107" t="s">
        <v>106</v>
      </c>
      <c r="R44" s="107">
        <v>51</v>
      </c>
      <c r="S44" s="107">
        <v>51</v>
      </c>
      <c r="T44" s="88" t="s">
        <v>1501</v>
      </c>
      <c r="U44" s="107" t="s">
        <v>864</v>
      </c>
      <c r="V44" s="107" t="s">
        <v>216</v>
      </c>
      <c r="W44" s="107" t="s">
        <v>864</v>
      </c>
      <c r="X44" s="107" t="s">
        <v>864</v>
      </c>
      <c r="Y44" s="107" t="s">
        <v>864</v>
      </c>
      <c r="Z44" s="250" t="s">
        <v>864</v>
      </c>
      <c r="AA44" s="107" t="s">
        <v>864</v>
      </c>
      <c r="AB44" s="107" t="s">
        <v>864</v>
      </c>
      <c r="AC44" s="250" t="s">
        <v>1218</v>
      </c>
      <c r="AD44" s="107" t="s">
        <v>243</v>
      </c>
      <c r="AE44" s="243" t="s">
        <v>1371</v>
      </c>
    </row>
    <row r="45" spans="1:31" ht="15" customHeight="1">
      <c r="A45" s="744"/>
      <c r="B45" s="745"/>
      <c r="C45" s="23">
        <f t="shared" si="0"/>
        <v>43</v>
      </c>
      <c r="D45" s="384" t="s">
        <v>67</v>
      </c>
      <c r="E45" s="107" t="s">
        <v>864</v>
      </c>
      <c r="F45" s="107" t="s">
        <v>864</v>
      </c>
      <c r="G45" s="107" t="s">
        <v>2063</v>
      </c>
      <c r="H45" s="107" t="s">
        <v>2063</v>
      </c>
      <c r="I45" s="88" t="s">
        <v>1487</v>
      </c>
      <c r="J45" s="107" t="s">
        <v>239</v>
      </c>
      <c r="K45" s="107" t="s">
        <v>240</v>
      </c>
      <c r="L45" s="107" t="s">
        <v>137</v>
      </c>
      <c r="M45" s="197" t="s">
        <v>864</v>
      </c>
      <c r="N45" s="107" t="s">
        <v>864</v>
      </c>
      <c r="O45" s="107" t="s">
        <v>864</v>
      </c>
      <c r="P45" s="107" t="s">
        <v>864</v>
      </c>
      <c r="Q45" s="107" t="s">
        <v>106</v>
      </c>
      <c r="R45" s="107">
        <v>48</v>
      </c>
      <c r="S45" s="107">
        <v>48</v>
      </c>
      <c r="T45" s="88" t="s">
        <v>1501</v>
      </c>
      <c r="U45" s="107" t="s">
        <v>864</v>
      </c>
      <c r="V45" s="107" t="s">
        <v>138</v>
      </c>
      <c r="W45" s="107" t="s">
        <v>864</v>
      </c>
      <c r="X45" s="107" t="s">
        <v>864</v>
      </c>
      <c r="Y45" s="107" t="s">
        <v>864</v>
      </c>
      <c r="Z45" s="250" t="s">
        <v>864</v>
      </c>
      <c r="AA45" s="107" t="s">
        <v>864</v>
      </c>
      <c r="AB45" s="107" t="s">
        <v>864</v>
      </c>
      <c r="AC45" s="107" t="s">
        <v>864</v>
      </c>
      <c r="AD45" s="107" t="s">
        <v>243</v>
      </c>
      <c r="AE45" s="243" t="s">
        <v>1371</v>
      </c>
    </row>
    <row r="46" spans="1:31" ht="15" customHeight="1">
      <c r="A46" s="744"/>
      <c r="B46" s="745"/>
      <c r="C46" s="23">
        <f t="shared" si="0"/>
        <v>44</v>
      </c>
      <c r="D46" s="384" t="s">
        <v>68</v>
      </c>
      <c r="E46" s="107" t="s">
        <v>864</v>
      </c>
      <c r="F46" s="107" t="s">
        <v>864</v>
      </c>
      <c r="G46" s="107" t="s">
        <v>2063</v>
      </c>
      <c r="H46" s="107" t="s">
        <v>2063</v>
      </c>
      <c r="I46" s="88" t="s">
        <v>1487</v>
      </c>
      <c r="J46" s="107" t="s">
        <v>239</v>
      </c>
      <c r="K46" s="107" t="s">
        <v>240</v>
      </c>
      <c r="L46" s="107" t="s">
        <v>137</v>
      </c>
      <c r="M46" s="197" t="s">
        <v>864</v>
      </c>
      <c r="N46" s="107" t="s">
        <v>864</v>
      </c>
      <c r="O46" s="107" t="s">
        <v>864</v>
      </c>
      <c r="P46" s="107" t="s">
        <v>864</v>
      </c>
      <c r="Q46" s="107" t="s">
        <v>106</v>
      </c>
      <c r="R46" s="107">
        <v>49</v>
      </c>
      <c r="S46" s="107">
        <v>49</v>
      </c>
      <c r="T46" s="88" t="s">
        <v>1501</v>
      </c>
      <c r="U46" s="107" t="s">
        <v>864</v>
      </c>
      <c r="V46" s="107" t="s">
        <v>218</v>
      </c>
      <c r="W46" s="107" t="s">
        <v>864</v>
      </c>
      <c r="X46" s="107" t="s">
        <v>864</v>
      </c>
      <c r="Y46" s="107" t="s">
        <v>864</v>
      </c>
      <c r="Z46" s="250" t="s">
        <v>864</v>
      </c>
      <c r="AA46" s="107" t="s">
        <v>864</v>
      </c>
      <c r="AB46" s="107" t="s">
        <v>864</v>
      </c>
      <c r="AC46" s="107" t="s">
        <v>864</v>
      </c>
      <c r="AD46" s="250" t="s">
        <v>864</v>
      </c>
      <c r="AE46" s="243" t="s">
        <v>1371</v>
      </c>
    </row>
    <row r="47" spans="1:31" ht="15" customHeight="1">
      <c r="A47" s="744"/>
      <c r="B47" s="745"/>
      <c r="C47" s="23">
        <f t="shared" si="0"/>
        <v>45</v>
      </c>
      <c r="D47" s="384" t="s">
        <v>69</v>
      </c>
      <c r="E47" s="107" t="s">
        <v>864</v>
      </c>
      <c r="F47" s="107" t="s">
        <v>864</v>
      </c>
      <c r="G47" s="107" t="s">
        <v>2063</v>
      </c>
      <c r="H47" s="107" t="s">
        <v>2063</v>
      </c>
      <c r="I47" s="88" t="s">
        <v>1487</v>
      </c>
      <c r="J47" s="107" t="s">
        <v>239</v>
      </c>
      <c r="K47" s="107" t="s">
        <v>240</v>
      </c>
      <c r="L47" s="107" t="s">
        <v>137</v>
      </c>
      <c r="M47" s="197" t="s">
        <v>864</v>
      </c>
      <c r="N47" s="107" t="s">
        <v>864</v>
      </c>
      <c r="O47" s="107" t="s">
        <v>864</v>
      </c>
      <c r="P47" s="107" t="s">
        <v>864</v>
      </c>
      <c r="Q47" s="107" t="s">
        <v>106</v>
      </c>
      <c r="R47" s="107">
        <v>51</v>
      </c>
      <c r="S47" s="107">
        <v>51</v>
      </c>
      <c r="T47" s="88" t="s">
        <v>1501</v>
      </c>
      <c r="U47" s="107" t="s">
        <v>864</v>
      </c>
      <c r="V47" s="107" t="s">
        <v>216</v>
      </c>
      <c r="W47" s="107" t="s">
        <v>864</v>
      </c>
      <c r="X47" s="107" t="s">
        <v>864</v>
      </c>
      <c r="Y47" s="107" t="s">
        <v>864</v>
      </c>
      <c r="Z47" s="250" t="s">
        <v>864</v>
      </c>
      <c r="AA47" s="107" t="s">
        <v>864</v>
      </c>
      <c r="AB47" s="107" t="s">
        <v>864</v>
      </c>
      <c r="AC47" s="107" t="s">
        <v>864</v>
      </c>
      <c r="AD47" s="250" t="s">
        <v>864</v>
      </c>
      <c r="AE47" s="243" t="s">
        <v>1371</v>
      </c>
    </row>
    <row r="48" spans="1:31" ht="15" customHeight="1">
      <c r="A48" s="744"/>
      <c r="B48" s="745"/>
      <c r="C48" s="23">
        <f t="shared" si="0"/>
        <v>46</v>
      </c>
      <c r="D48" s="384" t="s">
        <v>70</v>
      </c>
      <c r="E48" s="107" t="s">
        <v>864</v>
      </c>
      <c r="F48" s="107" t="s">
        <v>864</v>
      </c>
      <c r="G48" s="107" t="s">
        <v>2063</v>
      </c>
      <c r="H48" s="107" t="s">
        <v>2063</v>
      </c>
      <c r="I48" s="107" t="s">
        <v>864</v>
      </c>
      <c r="J48" s="107" t="s">
        <v>246</v>
      </c>
      <c r="K48" s="107" t="s">
        <v>247</v>
      </c>
      <c r="L48" s="107" t="s">
        <v>248</v>
      </c>
      <c r="M48" s="197" t="s">
        <v>864</v>
      </c>
      <c r="N48" s="107" t="s">
        <v>864</v>
      </c>
      <c r="O48" s="107" t="s">
        <v>864</v>
      </c>
      <c r="P48" s="107" t="s">
        <v>249</v>
      </c>
      <c r="Q48" s="107" t="s">
        <v>106</v>
      </c>
      <c r="R48" s="107">
        <v>48</v>
      </c>
      <c r="S48" s="107">
        <v>48</v>
      </c>
      <c r="T48" s="88" t="s">
        <v>1501</v>
      </c>
      <c r="U48" s="107" t="s">
        <v>864</v>
      </c>
      <c r="V48" s="107" t="s">
        <v>250</v>
      </c>
      <c r="W48" s="107" t="s">
        <v>864</v>
      </c>
      <c r="X48" s="107" t="s">
        <v>864</v>
      </c>
      <c r="Y48" s="107" t="s">
        <v>853</v>
      </c>
      <c r="Z48" s="250" t="s">
        <v>864</v>
      </c>
      <c r="AA48" s="107" t="s">
        <v>864</v>
      </c>
      <c r="AB48" s="107" t="s">
        <v>864</v>
      </c>
      <c r="AC48" s="107" t="s">
        <v>906</v>
      </c>
      <c r="AD48" s="250" t="s">
        <v>864</v>
      </c>
      <c r="AE48" s="243" t="s">
        <v>1371</v>
      </c>
    </row>
    <row r="49" spans="1:31" ht="15" customHeight="1">
      <c r="A49" s="744"/>
      <c r="B49" s="745"/>
      <c r="C49" s="23">
        <f t="shared" si="0"/>
        <v>47</v>
      </c>
      <c r="D49" s="384" t="s">
        <v>71</v>
      </c>
      <c r="E49" s="107" t="s">
        <v>864</v>
      </c>
      <c r="F49" s="107" t="s">
        <v>864</v>
      </c>
      <c r="G49" s="107" t="s">
        <v>2063</v>
      </c>
      <c r="H49" s="107" t="s">
        <v>2063</v>
      </c>
      <c r="I49" s="107" t="s">
        <v>864</v>
      </c>
      <c r="J49" s="107" t="s">
        <v>251</v>
      </c>
      <c r="K49" s="107" t="s">
        <v>247</v>
      </c>
      <c r="L49" s="107" t="s">
        <v>248</v>
      </c>
      <c r="M49" s="197" t="s">
        <v>864</v>
      </c>
      <c r="N49" s="107" t="s">
        <v>864</v>
      </c>
      <c r="O49" s="107" t="s">
        <v>864</v>
      </c>
      <c r="P49" s="107" t="s">
        <v>252</v>
      </c>
      <c r="Q49" s="107" t="s">
        <v>106</v>
      </c>
      <c r="R49" s="107">
        <v>49</v>
      </c>
      <c r="S49" s="107">
        <v>49</v>
      </c>
      <c r="T49" s="88" t="s">
        <v>1501</v>
      </c>
      <c r="U49" s="107" t="s">
        <v>864</v>
      </c>
      <c r="V49" s="107" t="s">
        <v>250</v>
      </c>
      <c r="W49" s="107" t="s">
        <v>864</v>
      </c>
      <c r="X49" s="107" t="s">
        <v>864</v>
      </c>
      <c r="Y49" s="107" t="s">
        <v>853</v>
      </c>
      <c r="Z49" s="250" t="s">
        <v>864</v>
      </c>
      <c r="AA49" s="107" t="s">
        <v>864</v>
      </c>
      <c r="AB49" s="107" t="s">
        <v>864</v>
      </c>
      <c r="AC49" s="107" t="s">
        <v>908</v>
      </c>
      <c r="AD49" s="107" t="s">
        <v>253</v>
      </c>
      <c r="AE49" s="243" t="s">
        <v>1371</v>
      </c>
    </row>
    <row r="50" spans="1:31" ht="15" customHeight="1">
      <c r="A50" s="744"/>
      <c r="B50" s="745"/>
      <c r="C50" s="23">
        <f t="shared" si="0"/>
        <v>48</v>
      </c>
      <c r="D50" s="384" t="s">
        <v>72</v>
      </c>
      <c r="E50" s="107" t="s">
        <v>864</v>
      </c>
      <c r="F50" s="107" t="s">
        <v>864</v>
      </c>
      <c r="G50" s="107" t="s">
        <v>2063</v>
      </c>
      <c r="H50" s="107" t="s">
        <v>2063</v>
      </c>
      <c r="I50" s="107" t="s">
        <v>864</v>
      </c>
      <c r="J50" s="107" t="s">
        <v>254</v>
      </c>
      <c r="K50" s="107" t="s">
        <v>247</v>
      </c>
      <c r="L50" s="107" t="s">
        <v>248</v>
      </c>
      <c r="M50" s="197" t="s">
        <v>864</v>
      </c>
      <c r="N50" s="107" t="s">
        <v>864</v>
      </c>
      <c r="O50" s="107" t="s">
        <v>864</v>
      </c>
      <c r="P50" s="107" t="s">
        <v>255</v>
      </c>
      <c r="Q50" s="107" t="s">
        <v>106</v>
      </c>
      <c r="R50" s="107">
        <v>51</v>
      </c>
      <c r="S50" s="107">
        <v>51</v>
      </c>
      <c r="T50" s="88" t="s">
        <v>1501</v>
      </c>
      <c r="U50" s="107" t="s">
        <v>864</v>
      </c>
      <c r="V50" s="107" t="s">
        <v>250</v>
      </c>
      <c r="W50" s="107" t="s">
        <v>864</v>
      </c>
      <c r="X50" s="107" t="s">
        <v>864</v>
      </c>
      <c r="Y50" s="107" t="s">
        <v>853</v>
      </c>
      <c r="Z50" s="250" t="s">
        <v>864</v>
      </c>
      <c r="AA50" s="107" t="s">
        <v>864</v>
      </c>
      <c r="AB50" s="107" t="s">
        <v>864</v>
      </c>
      <c r="AC50" s="107" t="s">
        <v>907</v>
      </c>
      <c r="AD50" s="107" t="s">
        <v>253</v>
      </c>
      <c r="AE50" s="243" t="s">
        <v>1371</v>
      </c>
    </row>
    <row r="51" spans="1:31" ht="15" customHeight="1">
      <c r="A51" s="744"/>
      <c r="B51" s="745"/>
      <c r="C51" s="23">
        <f t="shared" si="0"/>
        <v>49</v>
      </c>
      <c r="D51" s="384" t="s">
        <v>73</v>
      </c>
      <c r="E51" s="107" t="s">
        <v>864</v>
      </c>
      <c r="F51" s="107" t="s">
        <v>864</v>
      </c>
      <c r="G51" s="107" t="s">
        <v>2063</v>
      </c>
      <c r="H51" s="107" t="s">
        <v>2063</v>
      </c>
      <c r="I51" s="107" t="s">
        <v>864</v>
      </c>
      <c r="J51" s="107" t="s">
        <v>256</v>
      </c>
      <c r="K51" s="107" t="s">
        <v>257</v>
      </c>
      <c r="L51" s="107" t="s">
        <v>248</v>
      </c>
      <c r="M51" s="197" t="s">
        <v>864</v>
      </c>
      <c r="N51" s="107" t="s">
        <v>864</v>
      </c>
      <c r="O51" s="107" t="s">
        <v>864</v>
      </c>
      <c r="P51" s="107" t="s">
        <v>864</v>
      </c>
      <c r="Q51" s="107" t="s">
        <v>106</v>
      </c>
      <c r="R51" s="107" t="s">
        <v>2100</v>
      </c>
      <c r="S51" s="107" t="s">
        <v>2100</v>
      </c>
      <c r="T51" s="88" t="s">
        <v>1513</v>
      </c>
      <c r="U51" s="107" t="s">
        <v>864</v>
      </c>
      <c r="V51" s="107" t="s">
        <v>250</v>
      </c>
      <c r="W51" s="107" t="s">
        <v>864</v>
      </c>
      <c r="X51" s="107" t="s">
        <v>864</v>
      </c>
      <c r="Y51" s="107" t="s">
        <v>864</v>
      </c>
      <c r="Z51" s="250" t="s">
        <v>864</v>
      </c>
      <c r="AA51" s="107" t="s">
        <v>864</v>
      </c>
      <c r="AB51" s="107" t="s">
        <v>864</v>
      </c>
      <c r="AC51" s="107" t="s">
        <v>906</v>
      </c>
      <c r="AD51" s="107" t="s">
        <v>253</v>
      </c>
      <c r="AE51" s="243" t="s">
        <v>1371</v>
      </c>
    </row>
    <row r="52" spans="1:31" ht="15" customHeight="1">
      <c r="A52" s="744"/>
      <c r="B52" s="745"/>
      <c r="C52" s="23">
        <f t="shared" si="0"/>
        <v>50</v>
      </c>
      <c r="D52" s="384" t="s">
        <v>74</v>
      </c>
      <c r="E52" s="107" t="s">
        <v>864</v>
      </c>
      <c r="F52" s="107" t="s">
        <v>864</v>
      </c>
      <c r="G52" s="107" t="s">
        <v>2063</v>
      </c>
      <c r="H52" s="107" t="s">
        <v>2063</v>
      </c>
      <c r="I52" s="107" t="s">
        <v>864</v>
      </c>
      <c r="J52" s="107" t="s">
        <v>258</v>
      </c>
      <c r="K52" s="107" t="s">
        <v>257</v>
      </c>
      <c r="L52" s="107" t="s">
        <v>248</v>
      </c>
      <c r="M52" s="197" t="s">
        <v>864</v>
      </c>
      <c r="N52" s="107" t="s">
        <v>864</v>
      </c>
      <c r="O52" s="107" t="s">
        <v>864</v>
      </c>
      <c r="P52" s="107" t="s">
        <v>864</v>
      </c>
      <c r="Q52" s="107" t="s">
        <v>106</v>
      </c>
      <c r="R52" s="107" t="s">
        <v>2100</v>
      </c>
      <c r="S52" s="107" t="s">
        <v>2100</v>
      </c>
      <c r="T52" s="88" t="s">
        <v>1513</v>
      </c>
      <c r="U52" s="107" t="s">
        <v>864</v>
      </c>
      <c r="V52" s="107" t="s">
        <v>250</v>
      </c>
      <c r="W52" s="107" t="s">
        <v>864</v>
      </c>
      <c r="X52" s="107" t="s">
        <v>864</v>
      </c>
      <c r="Y52" s="107" t="s">
        <v>855</v>
      </c>
      <c r="Z52" s="250" t="s">
        <v>864</v>
      </c>
      <c r="AA52" s="107" t="s">
        <v>864</v>
      </c>
      <c r="AB52" s="107" t="s">
        <v>864</v>
      </c>
      <c r="AC52" s="107" t="s">
        <v>908</v>
      </c>
      <c r="AD52" s="107" t="s">
        <v>259</v>
      </c>
      <c r="AE52" s="243" t="s">
        <v>1371</v>
      </c>
    </row>
    <row r="53" spans="1:31" ht="15" customHeight="1">
      <c r="A53" s="744"/>
      <c r="B53" s="745"/>
      <c r="C53" s="23">
        <f t="shared" si="0"/>
        <v>51</v>
      </c>
      <c r="D53" s="384" t="s">
        <v>75</v>
      </c>
      <c r="E53" s="107" t="s">
        <v>864</v>
      </c>
      <c r="F53" s="107" t="s">
        <v>864</v>
      </c>
      <c r="G53" s="107" t="s">
        <v>2063</v>
      </c>
      <c r="H53" s="107" t="s">
        <v>2063</v>
      </c>
      <c r="I53" s="107" t="s">
        <v>864</v>
      </c>
      <c r="J53" s="107" t="s">
        <v>260</v>
      </c>
      <c r="K53" s="107" t="s">
        <v>257</v>
      </c>
      <c r="L53" s="107" t="s">
        <v>248</v>
      </c>
      <c r="M53" s="197" t="s">
        <v>864</v>
      </c>
      <c r="N53" s="107" t="s">
        <v>864</v>
      </c>
      <c r="O53" s="107" t="s">
        <v>864</v>
      </c>
      <c r="P53" s="107" t="s">
        <v>864</v>
      </c>
      <c r="Q53" s="107" t="s">
        <v>106</v>
      </c>
      <c r="R53" s="107" t="s">
        <v>2100</v>
      </c>
      <c r="S53" s="107" t="s">
        <v>2100</v>
      </c>
      <c r="T53" s="88" t="s">
        <v>1513</v>
      </c>
      <c r="U53" s="107" t="s">
        <v>864</v>
      </c>
      <c r="V53" s="107" t="s">
        <v>250</v>
      </c>
      <c r="W53" s="107" t="s">
        <v>864</v>
      </c>
      <c r="X53" s="107" t="s">
        <v>864</v>
      </c>
      <c r="Y53" s="107" t="s">
        <v>854</v>
      </c>
      <c r="Z53" s="250" t="s">
        <v>864</v>
      </c>
      <c r="AA53" s="107" t="s">
        <v>864</v>
      </c>
      <c r="AB53" s="107" t="s">
        <v>864</v>
      </c>
      <c r="AC53" s="107" t="s">
        <v>907</v>
      </c>
      <c r="AD53" s="107" t="s">
        <v>259</v>
      </c>
      <c r="AE53" s="243" t="s">
        <v>1371</v>
      </c>
    </row>
    <row r="54" spans="1:31" ht="15" customHeight="1">
      <c r="A54" s="744"/>
      <c r="B54" s="745"/>
      <c r="C54" s="23">
        <f t="shared" si="0"/>
        <v>52</v>
      </c>
      <c r="D54" s="384" t="s">
        <v>76</v>
      </c>
      <c r="E54" s="107" t="s">
        <v>864</v>
      </c>
      <c r="F54" s="107" t="s">
        <v>864</v>
      </c>
      <c r="G54" s="107" t="s">
        <v>2063</v>
      </c>
      <c r="H54" s="107" t="s">
        <v>2063</v>
      </c>
      <c r="I54" s="88" t="s">
        <v>1487</v>
      </c>
      <c r="J54" s="107" t="s">
        <v>239</v>
      </c>
      <c r="K54" s="107" t="s">
        <v>240</v>
      </c>
      <c r="L54" s="107" t="s">
        <v>248</v>
      </c>
      <c r="M54" s="197" t="s">
        <v>864</v>
      </c>
      <c r="N54" s="107" t="s">
        <v>864</v>
      </c>
      <c r="O54" s="107" t="s">
        <v>864</v>
      </c>
      <c r="P54" s="107" t="s">
        <v>864</v>
      </c>
      <c r="Q54" s="107" t="s">
        <v>106</v>
      </c>
      <c r="R54" s="107">
        <v>48</v>
      </c>
      <c r="S54" s="107">
        <v>48</v>
      </c>
      <c r="T54" s="88" t="s">
        <v>1501</v>
      </c>
      <c r="U54" s="107" t="s">
        <v>864</v>
      </c>
      <c r="V54" s="107" t="s">
        <v>138</v>
      </c>
      <c r="W54" s="107" t="s">
        <v>864</v>
      </c>
      <c r="X54" s="107" t="s">
        <v>864</v>
      </c>
      <c r="Y54" s="107" t="s">
        <v>864</v>
      </c>
      <c r="Z54" s="250" t="s">
        <v>864</v>
      </c>
      <c r="AA54" s="107" t="s">
        <v>864</v>
      </c>
      <c r="AB54" s="107" t="s">
        <v>864</v>
      </c>
      <c r="AC54" s="107" t="s">
        <v>904</v>
      </c>
      <c r="AD54" s="250" t="s">
        <v>864</v>
      </c>
      <c r="AE54" s="243" t="s">
        <v>1371</v>
      </c>
    </row>
    <row r="55" spans="1:31" ht="15" customHeight="1">
      <c r="A55" s="744"/>
      <c r="B55" s="745"/>
      <c r="C55" s="23">
        <f t="shared" si="0"/>
        <v>53</v>
      </c>
      <c r="D55" s="384" t="s">
        <v>77</v>
      </c>
      <c r="E55" s="107" t="s">
        <v>864</v>
      </c>
      <c r="F55" s="107" t="s">
        <v>864</v>
      </c>
      <c r="G55" s="107" t="s">
        <v>2063</v>
      </c>
      <c r="H55" s="107" t="s">
        <v>2063</v>
      </c>
      <c r="I55" s="88" t="s">
        <v>1487</v>
      </c>
      <c r="J55" s="107" t="s">
        <v>239</v>
      </c>
      <c r="K55" s="107" t="s">
        <v>240</v>
      </c>
      <c r="L55" s="107" t="s">
        <v>248</v>
      </c>
      <c r="M55" s="197" t="s">
        <v>864</v>
      </c>
      <c r="N55" s="107" t="s">
        <v>864</v>
      </c>
      <c r="O55" s="107" t="s">
        <v>864</v>
      </c>
      <c r="P55" s="107" t="s">
        <v>864</v>
      </c>
      <c r="Q55" s="107" t="s">
        <v>106</v>
      </c>
      <c r="R55" s="107">
        <v>49</v>
      </c>
      <c r="S55" s="107">
        <v>49</v>
      </c>
      <c r="T55" s="88" t="s">
        <v>1501</v>
      </c>
      <c r="U55" s="107" t="s">
        <v>864</v>
      </c>
      <c r="V55" s="107" t="s">
        <v>218</v>
      </c>
      <c r="W55" s="107" t="s">
        <v>864</v>
      </c>
      <c r="X55" s="107" t="s">
        <v>864</v>
      </c>
      <c r="Y55" s="107" t="s">
        <v>864</v>
      </c>
      <c r="Z55" s="250" t="s">
        <v>864</v>
      </c>
      <c r="AA55" s="107" t="s">
        <v>864</v>
      </c>
      <c r="AB55" s="107" t="s">
        <v>864</v>
      </c>
      <c r="AC55" s="107" t="s">
        <v>905</v>
      </c>
      <c r="AD55" s="250" t="s">
        <v>864</v>
      </c>
      <c r="AE55" s="243" t="s">
        <v>1371</v>
      </c>
    </row>
    <row r="56" spans="1:31" ht="15" customHeight="1">
      <c r="A56" s="744"/>
      <c r="B56" s="745"/>
      <c r="C56" s="32">
        <f t="shared" si="0"/>
        <v>54</v>
      </c>
      <c r="D56" s="384" t="s">
        <v>78</v>
      </c>
      <c r="E56" s="107" t="s">
        <v>864</v>
      </c>
      <c r="F56" s="107" t="s">
        <v>864</v>
      </c>
      <c r="G56" s="107" t="s">
        <v>2063</v>
      </c>
      <c r="H56" s="107" t="s">
        <v>2063</v>
      </c>
      <c r="I56" s="88" t="s">
        <v>1487</v>
      </c>
      <c r="J56" s="107" t="s">
        <v>239</v>
      </c>
      <c r="K56" s="107" t="s">
        <v>240</v>
      </c>
      <c r="L56" s="107" t="s">
        <v>248</v>
      </c>
      <c r="M56" s="197" t="s">
        <v>864</v>
      </c>
      <c r="N56" s="107" t="s">
        <v>864</v>
      </c>
      <c r="O56" s="107" t="s">
        <v>864</v>
      </c>
      <c r="P56" s="107" t="s">
        <v>864</v>
      </c>
      <c r="Q56" s="107" t="s">
        <v>106</v>
      </c>
      <c r="R56" s="107">
        <v>51</v>
      </c>
      <c r="S56" s="107">
        <v>51</v>
      </c>
      <c r="T56" s="88" t="s">
        <v>1501</v>
      </c>
      <c r="U56" s="107" t="s">
        <v>864</v>
      </c>
      <c r="V56" s="107" t="s">
        <v>216</v>
      </c>
      <c r="W56" s="107" t="s">
        <v>864</v>
      </c>
      <c r="X56" s="107" t="s">
        <v>864</v>
      </c>
      <c r="Y56" s="107" t="s">
        <v>864</v>
      </c>
      <c r="Z56" s="250" t="s">
        <v>864</v>
      </c>
      <c r="AA56" s="107" t="s">
        <v>864</v>
      </c>
      <c r="AB56" s="107" t="s">
        <v>864</v>
      </c>
      <c r="AC56" s="107" t="s">
        <v>905</v>
      </c>
      <c r="AD56" s="250" t="s">
        <v>864</v>
      </c>
      <c r="AE56" s="243" t="s">
        <v>1371</v>
      </c>
    </row>
    <row r="57" spans="1:31" ht="15" customHeight="1">
      <c r="A57" s="744"/>
      <c r="B57" s="746" t="s">
        <v>79</v>
      </c>
      <c r="C57" s="25">
        <f t="shared" si="0"/>
        <v>55</v>
      </c>
      <c r="D57" s="384" t="s">
        <v>1667</v>
      </c>
      <c r="E57" s="107" t="s">
        <v>864</v>
      </c>
      <c r="F57" s="107" t="s">
        <v>864</v>
      </c>
      <c r="G57" s="107" t="s">
        <v>2063</v>
      </c>
      <c r="H57" s="107" t="s">
        <v>2063</v>
      </c>
      <c r="I57" s="107" t="s">
        <v>864</v>
      </c>
      <c r="J57" s="107" t="s">
        <v>261</v>
      </c>
      <c r="K57" s="107" t="s">
        <v>262</v>
      </c>
      <c r="L57" s="107" t="s">
        <v>263</v>
      </c>
      <c r="M57" s="213" t="s">
        <v>2551</v>
      </c>
      <c r="N57" s="107" t="s">
        <v>864</v>
      </c>
      <c r="O57" s="107" t="s">
        <v>859</v>
      </c>
      <c r="P57" s="107" t="s">
        <v>264</v>
      </c>
      <c r="Q57" s="107" t="s">
        <v>106</v>
      </c>
      <c r="R57" s="107" t="s">
        <v>2101</v>
      </c>
      <c r="S57" s="107" t="s">
        <v>2101</v>
      </c>
      <c r="T57" s="88" t="s">
        <v>1513</v>
      </c>
      <c r="U57" s="107" t="s">
        <v>864</v>
      </c>
      <c r="V57" s="107" t="s">
        <v>265</v>
      </c>
      <c r="W57" s="107" t="s">
        <v>864</v>
      </c>
      <c r="X57" s="107" t="s">
        <v>864</v>
      </c>
      <c r="Y57" s="107" t="s">
        <v>864</v>
      </c>
      <c r="Z57" s="250" t="s">
        <v>864</v>
      </c>
      <c r="AA57" s="107" t="s">
        <v>864</v>
      </c>
      <c r="AB57" s="107" t="s">
        <v>864</v>
      </c>
      <c r="AC57" s="107" t="s">
        <v>864</v>
      </c>
      <c r="AD57" s="107" t="s">
        <v>259</v>
      </c>
      <c r="AE57" s="243" t="s">
        <v>1371</v>
      </c>
    </row>
    <row r="58" spans="1:31" ht="15" customHeight="1">
      <c r="A58" s="744"/>
      <c r="B58" s="746"/>
      <c r="C58" s="25">
        <f t="shared" si="0"/>
        <v>56</v>
      </c>
      <c r="D58" s="384" t="s">
        <v>1668</v>
      </c>
      <c r="E58" s="107" t="s">
        <v>864</v>
      </c>
      <c r="F58" s="107" t="s">
        <v>864</v>
      </c>
      <c r="G58" s="107" t="s">
        <v>2547</v>
      </c>
      <c r="H58" s="107" t="s">
        <v>2547</v>
      </c>
      <c r="I58" s="107" t="s">
        <v>864</v>
      </c>
      <c r="J58" s="107" t="s">
        <v>266</v>
      </c>
      <c r="K58" s="107" t="s">
        <v>267</v>
      </c>
      <c r="L58" s="107" t="s">
        <v>268</v>
      </c>
      <c r="M58" s="213" t="s">
        <v>2551</v>
      </c>
      <c r="N58" s="107" t="s">
        <v>864</v>
      </c>
      <c r="O58" s="107" t="s">
        <v>859</v>
      </c>
      <c r="P58" s="107" t="s">
        <v>269</v>
      </c>
      <c r="Q58" s="107" t="s">
        <v>106</v>
      </c>
      <c r="R58" s="107" t="s">
        <v>2101</v>
      </c>
      <c r="S58" s="107" t="s">
        <v>2101</v>
      </c>
      <c r="T58" s="88" t="s">
        <v>1513</v>
      </c>
      <c r="U58" s="107" t="s">
        <v>864</v>
      </c>
      <c r="V58" s="107" t="s">
        <v>270</v>
      </c>
      <c r="W58" s="107" t="s">
        <v>864</v>
      </c>
      <c r="X58" s="107" t="s">
        <v>864</v>
      </c>
      <c r="Y58" s="107" t="s">
        <v>864</v>
      </c>
      <c r="Z58" s="250" t="s">
        <v>864</v>
      </c>
      <c r="AA58" s="252" t="s">
        <v>2052</v>
      </c>
      <c r="AB58" s="252" t="s">
        <v>2052</v>
      </c>
      <c r="AC58" s="107" t="s">
        <v>1219</v>
      </c>
      <c r="AD58" s="250" t="s">
        <v>864</v>
      </c>
      <c r="AE58" s="243" t="s">
        <v>1371</v>
      </c>
    </row>
    <row r="59" spans="1:31" ht="15" customHeight="1">
      <c r="A59" s="744"/>
      <c r="B59" s="746"/>
      <c r="C59" s="25">
        <f t="shared" si="0"/>
        <v>57</v>
      </c>
      <c r="D59" s="384" t="s">
        <v>80</v>
      </c>
      <c r="E59" s="107" t="s">
        <v>864</v>
      </c>
      <c r="F59" s="107" t="s">
        <v>864</v>
      </c>
      <c r="G59" s="107" t="s">
        <v>2063</v>
      </c>
      <c r="H59" s="107" t="s">
        <v>2063</v>
      </c>
      <c r="I59" s="107" t="s">
        <v>864</v>
      </c>
      <c r="J59" s="107" t="s">
        <v>271</v>
      </c>
      <c r="K59" s="107" t="s">
        <v>272</v>
      </c>
      <c r="L59" s="107" t="s">
        <v>268</v>
      </c>
      <c r="M59" s="213" t="s">
        <v>2551</v>
      </c>
      <c r="N59" s="107" t="s">
        <v>864</v>
      </c>
      <c r="O59" s="107" t="s">
        <v>859</v>
      </c>
      <c r="P59" s="107" t="s">
        <v>273</v>
      </c>
      <c r="Q59" s="107" t="s">
        <v>106</v>
      </c>
      <c r="R59" s="107" t="s">
        <v>2101</v>
      </c>
      <c r="S59" s="107" t="s">
        <v>2101</v>
      </c>
      <c r="T59" s="88" t="s">
        <v>1513</v>
      </c>
      <c r="U59" s="107" t="s">
        <v>864</v>
      </c>
      <c r="V59" s="107" t="s">
        <v>274</v>
      </c>
      <c r="W59" s="107" t="s">
        <v>864</v>
      </c>
      <c r="X59" s="107" t="s">
        <v>864</v>
      </c>
      <c r="Y59" s="107" t="s">
        <v>864</v>
      </c>
      <c r="Z59" s="250" t="s">
        <v>864</v>
      </c>
      <c r="AA59" s="250" t="s">
        <v>864</v>
      </c>
      <c r="AB59" s="250" t="s">
        <v>864</v>
      </c>
      <c r="AC59" s="250" t="s">
        <v>864</v>
      </c>
      <c r="AD59" s="250" t="s">
        <v>864</v>
      </c>
      <c r="AE59" s="243" t="s">
        <v>1371</v>
      </c>
    </row>
    <row r="60" spans="1:31" ht="15" customHeight="1">
      <c r="A60" s="744"/>
      <c r="B60" s="746"/>
      <c r="C60" s="25">
        <v>58</v>
      </c>
      <c r="D60" s="384" t="s">
        <v>1669</v>
      </c>
      <c r="E60" s="107" t="s">
        <v>864</v>
      </c>
      <c r="F60" s="107" t="s">
        <v>864</v>
      </c>
      <c r="G60" s="107" t="s">
        <v>2063</v>
      </c>
      <c r="H60" s="107" t="s">
        <v>2063</v>
      </c>
      <c r="I60" s="88" t="s">
        <v>1497</v>
      </c>
      <c r="J60" s="107" t="s">
        <v>278</v>
      </c>
      <c r="K60" s="107" t="s">
        <v>276</v>
      </c>
      <c r="L60" s="107" t="s">
        <v>268</v>
      </c>
      <c r="M60" s="197" t="s">
        <v>864</v>
      </c>
      <c r="N60" s="107" t="s">
        <v>864</v>
      </c>
      <c r="O60" s="107" t="s">
        <v>864</v>
      </c>
      <c r="P60" s="107" t="s">
        <v>864</v>
      </c>
      <c r="Q60" s="107" t="s">
        <v>106</v>
      </c>
      <c r="R60" s="107" t="s">
        <v>2101</v>
      </c>
      <c r="S60" s="107" t="s">
        <v>2101</v>
      </c>
      <c r="T60" s="88" t="s">
        <v>1513</v>
      </c>
      <c r="U60" s="107" t="s">
        <v>864</v>
      </c>
      <c r="V60" s="250" t="s">
        <v>864</v>
      </c>
      <c r="W60" s="107" t="s">
        <v>864</v>
      </c>
      <c r="X60" s="107" t="s">
        <v>864</v>
      </c>
      <c r="Y60" s="107" t="s">
        <v>864</v>
      </c>
      <c r="Z60" s="250" t="s">
        <v>864</v>
      </c>
      <c r="AA60" s="252" t="s">
        <v>2052</v>
      </c>
      <c r="AB60" s="252" t="s">
        <v>2052</v>
      </c>
      <c r="AC60" s="107" t="s">
        <v>1220</v>
      </c>
      <c r="AD60" s="250" t="s">
        <v>279</v>
      </c>
      <c r="AE60" s="243" t="s">
        <v>1371</v>
      </c>
    </row>
    <row r="61" spans="1:31" ht="15" customHeight="1">
      <c r="A61" s="744"/>
      <c r="B61" s="746"/>
      <c r="C61" s="25">
        <f t="shared" ref="C61:C76" si="1">C60+1</f>
        <v>59</v>
      </c>
      <c r="D61" s="384" t="s">
        <v>81</v>
      </c>
      <c r="E61" s="107" t="s">
        <v>864</v>
      </c>
      <c r="F61" s="107" t="s">
        <v>864</v>
      </c>
      <c r="G61" s="107" t="s">
        <v>2063</v>
      </c>
      <c r="H61" s="107" t="s">
        <v>2063</v>
      </c>
      <c r="I61" s="88" t="s">
        <v>1497</v>
      </c>
      <c r="J61" s="107" t="s">
        <v>278</v>
      </c>
      <c r="K61" s="107" t="s">
        <v>276</v>
      </c>
      <c r="L61" s="107" t="s">
        <v>268</v>
      </c>
      <c r="M61" s="213" t="s">
        <v>2551</v>
      </c>
      <c r="N61" s="107" t="s">
        <v>864</v>
      </c>
      <c r="O61" s="107" t="s">
        <v>864</v>
      </c>
      <c r="P61" s="107" t="s">
        <v>864</v>
      </c>
      <c r="Q61" s="107" t="s">
        <v>106</v>
      </c>
      <c r="R61" s="107" t="s">
        <v>2101</v>
      </c>
      <c r="S61" s="107" t="s">
        <v>2101</v>
      </c>
      <c r="T61" s="88" t="s">
        <v>1514</v>
      </c>
      <c r="U61" s="107" t="s">
        <v>864</v>
      </c>
      <c r="V61" s="250" t="s">
        <v>864</v>
      </c>
      <c r="W61" s="107" t="s">
        <v>864</v>
      </c>
      <c r="X61" s="107" t="s">
        <v>864</v>
      </c>
      <c r="Y61" s="107" t="s">
        <v>864</v>
      </c>
      <c r="Z61" s="250" t="s">
        <v>864</v>
      </c>
      <c r="AA61" s="252" t="s">
        <v>2053</v>
      </c>
      <c r="AB61" s="252" t="s">
        <v>2053</v>
      </c>
      <c r="AC61" s="107" t="s">
        <v>864</v>
      </c>
      <c r="AD61" s="107">
        <v>2</v>
      </c>
      <c r="AE61" s="243" t="s">
        <v>1371</v>
      </c>
    </row>
    <row r="62" spans="1:31" ht="15" customHeight="1">
      <c r="A62" s="744"/>
      <c r="B62" s="746"/>
      <c r="C62" s="25">
        <f t="shared" si="1"/>
        <v>60</v>
      </c>
      <c r="D62" s="384" t="s">
        <v>82</v>
      </c>
      <c r="E62" s="107" t="s">
        <v>864</v>
      </c>
      <c r="F62" s="107" t="s">
        <v>864</v>
      </c>
      <c r="G62" s="107" t="s">
        <v>2063</v>
      </c>
      <c r="H62" s="107" t="s">
        <v>2063</v>
      </c>
      <c r="I62" s="88" t="s">
        <v>1497</v>
      </c>
      <c r="J62" s="107" t="s">
        <v>280</v>
      </c>
      <c r="K62" s="107" t="s">
        <v>223</v>
      </c>
      <c r="L62" s="107" t="s">
        <v>281</v>
      </c>
      <c r="M62" s="197" t="s">
        <v>864</v>
      </c>
      <c r="N62" s="107" t="s">
        <v>864</v>
      </c>
      <c r="O62" s="107" t="s">
        <v>864</v>
      </c>
      <c r="P62" s="107">
        <v>69</v>
      </c>
      <c r="Q62" s="107" t="s">
        <v>106</v>
      </c>
      <c r="R62" s="250" t="s">
        <v>864</v>
      </c>
      <c r="S62" s="250" t="s">
        <v>864</v>
      </c>
      <c r="T62" s="88" t="s">
        <v>1515</v>
      </c>
      <c r="U62" s="107" t="s">
        <v>864</v>
      </c>
      <c r="V62" s="107" t="s">
        <v>282</v>
      </c>
      <c r="W62" s="107" t="s">
        <v>864</v>
      </c>
      <c r="X62" s="107" t="s">
        <v>864</v>
      </c>
      <c r="Y62" s="107" t="s">
        <v>864</v>
      </c>
      <c r="Z62" s="250" t="s">
        <v>864</v>
      </c>
      <c r="AA62" s="250" t="s">
        <v>864</v>
      </c>
      <c r="AB62" s="250" t="s">
        <v>864</v>
      </c>
      <c r="AC62" s="107" t="s">
        <v>1221</v>
      </c>
      <c r="AD62" s="107">
        <v>2</v>
      </c>
      <c r="AE62" s="243" t="s">
        <v>1371</v>
      </c>
    </row>
    <row r="63" spans="1:31" ht="15" customHeight="1">
      <c r="A63" s="744"/>
      <c r="B63" s="746"/>
      <c r="C63" s="25">
        <f t="shared" si="1"/>
        <v>61</v>
      </c>
      <c r="D63" s="384" t="s">
        <v>856</v>
      </c>
      <c r="E63" s="107" t="s">
        <v>864</v>
      </c>
      <c r="F63" s="107" t="s">
        <v>864</v>
      </c>
      <c r="G63" s="107" t="s">
        <v>864</v>
      </c>
      <c r="H63" s="107" t="s">
        <v>864</v>
      </c>
      <c r="I63" s="107" t="s">
        <v>864</v>
      </c>
      <c r="J63" s="107" t="s">
        <v>283</v>
      </c>
      <c r="K63" s="107" t="s">
        <v>223</v>
      </c>
      <c r="L63" s="107" t="s">
        <v>149</v>
      </c>
      <c r="M63" s="197" t="s">
        <v>864</v>
      </c>
      <c r="N63" s="107" t="s">
        <v>864</v>
      </c>
      <c r="O63" s="107" t="s">
        <v>864</v>
      </c>
      <c r="P63" s="107" t="s">
        <v>864</v>
      </c>
      <c r="Q63" s="107" t="s">
        <v>106</v>
      </c>
      <c r="R63" s="250" t="s">
        <v>864</v>
      </c>
      <c r="S63" s="250" t="s">
        <v>864</v>
      </c>
      <c r="T63" s="250" t="s">
        <v>864</v>
      </c>
      <c r="U63" s="107" t="s">
        <v>864</v>
      </c>
      <c r="V63" s="107" t="s">
        <v>282</v>
      </c>
      <c r="W63" s="107" t="s">
        <v>864</v>
      </c>
      <c r="X63" s="107" t="s">
        <v>864</v>
      </c>
      <c r="Y63" s="107" t="s">
        <v>864</v>
      </c>
      <c r="Z63" s="250" t="s">
        <v>864</v>
      </c>
      <c r="AA63" s="250" t="s">
        <v>864</v>
      </c>
      <c r="AB63" s="250" t="s">
        <v>864</v>
      </c>
      <c r="AC63" s="107" t="s">
        <v>864</v>
      </c>
      <c r="AD63" s="107">
        <v>2</v>
      </c>
      <c r="AE63" s="243" t="s">
        <v>1371</v>
      </c>
    </row>
    <row r="64" spans="1:31" ht="15" customHeight="1">
      <c r="A64" s="744"/>
      <c r="B64" s="746"/>
      <c r="C64" s="25">
        <f t="shared" si="1"/>
        <v>62</v>
      </c>
      <c r="D64" s="384" t="s">
        <v>83</v>
      </c>
      <c r="E64" s="107" t="s">
        <v>864</v>
      </c>
      <c r="F64" s="107" t="s">
        <v>864</v>
      </c>
      <c r="G64" s="107" t="s">
        <v>2063</v>
      </c>
      <c r="H64" s="107" t="s">
        <v>2063</v>
      </c>
      <c r="I64" s="88" t="s">
        <v>1497</v>
      </c>
      <c r="J64" s="107" t="s">
        <v>284</v>
      </c>
      <c r="K64" s="107" t="s">
        <v>285</v>
      </c>
      <c r="L64" s="107" t="s">
        <v>286</v>
      </c>
      <c r="M64" s="197" t="s">
        <v>864</v>
      </c>
      <c r="N64" s="107" t="s">
        <v>864</v>
      </c>
      <c r="O64" s="107" t="s">
        <v>864</v>
      </c>
      <c r="P64" s="107" t="s">
        <v>864</v>
      </c>
      <c r="Q64" s="107" t="s">
        <v>106</v>
      </c>
      <c r="R64" s="107" t="s">
        <v>2101</v>
      </c>
      <c r="S64" s="107" t="s">
        <v>2101</v>
      </c>
      <c r="T64" s="88" t="s">
        <v>1513</v>
      </c>
      <c r="U64" s="107" t="s">
        <v>864</v>
      </c>
      <c r="V64" s="107" t="s">
        <v>287</v>
      </c>
      <c r="W64" s="107" t="s">
        <v>864</v>
      </c>
      <c r="X64" s="107" t="s">
        <v>864</v>
      </c>
      <c r="Y64" s="107" t="s">
        <v>864</v>
      </c>
      <c r="Z64" s="250" t="s">
        <v>864</v>
      </c>
      <c r="AA64" s="250" t="s">
        <v>864</v>
      </c>
      <c r="AB64" s="250" t="s">
        <v>864</v>
      </c>
      <c r="AC64" s="107" t="s">
        <v>864</v>
      </c>
      <c r="AD64" s="107" t="s">
        <v>288</v>
      </c>
      <c r="AE64" s="243" t="s">
        <v>1371</v>
      </c>
    </row>
    <row r="65" spans="1:31" ht="15" customHeight="1">
      <c r="A65" s="744"/>
      <c r="B65" s="746"/>
      <c r="C65" s="25">
        <f t="shared" si="1"/>
        <v>63</v>
      </c>
      <c r="D65" s="384" t="s">
        <v>84</v>
      </c>
      <c r="E65" s="107" t="s">
        <v>864</v>
      </c>
      <c r="F65" s="107" t="s">
        <v>864</v>
      </c>
      <c r="G65" s="107" t="s">
        <v>2063</v>
      </c>
      <c r="H65" s="107" t="s">
        <v>2063</v>
      </c>
      <c r="I65" s="88" t="s">
        <v>1497</v>
      </c>
      <c r="J65" s="107" t="s">
        <v>284</v>
      </c>
      <c r="K65" s="107" t="s">
        <v>285</v>
      </c>
      <c r="L65" s="107" t="s">
        <v>286</v>
      </c>
      <c r="M65" s="197" t="s">
        <v>864</v>
      </c>
      <c r="N65" s="107" t="s">
        <v>864</v>
      </c>
      <c r="O65" s="107" t="s">
        <v>864</v>
      </c>
      <c r="P65" s="107">
        <v>67</v>
      </c>
      <c r="Q65" s="107" t="s">
        <v>106</v>
      </c>
      <c r="R65" s="107" t="s">
        <v>2101</v>
      </c>
      <c r="S65" s="107" t="s">
        <v>2101</v>
      </c>
      <c r="T65" s="88" t="s">
        <v>1516</v>
      </c>
      <c r="U65" s="107" t="s">
        <v>864</v>
      </c>
      <c r="V65" s="107" t="s">
        <v>289</v>
      </c>
      <c r="W65" s="107" t="s">
        <v>864</v>
      </c>
      <c r="X65" s="107" t="s">
        <v>864</v>
      </c>
      <c r="Y65" s="107" t="s">
        <v>290</v>
      </c>
      <c r="Z65" s="107" t="s">
        <v>290</v>
      </c>
      <c r="AA65" s="252" t="s">
        <v>2052</v>
      </c>
      <c r="AB65" s="252" t="s">
        <v>2052</v>
      </c>
      <c r="AC65" s="107" t="s">
        <v>1230</v>
      </c>
      <c r="AD65" s="250" t="s">
        <v>864</v>
      </c>
      <c r="AE65" s="243" t="s">
        <v>1371</v>
      </c>
    </row>
    <row r="66" spans="1:31" ht="15" customHeight="1">
      <c r="A66" s="744"/>
      <c r="B66" s="746"/>
      <c r="C66" s="25">
        <f t="shared" si="1"/>
        <v>64</v>
      </c>
      <c r="D66" s="384" t="s">
        <v>85</v>
      </c>
      <c r="E66" s="107" t="s">
        <v>864</v>
      </c>
      <c r="F66" s="107" t="s">
        <v>864</v>
      </c>
      <c r="G66" s="107" t="s">
        <v>2063</v>
      </c>
      <c r="H66" s="107" t="s">
        <v>2063</v>
      </c>
      <c r="I66" s="88" t="s">
        <v>1498</v>
      </c>
      <c r="J66" s="107" t="s">
        <v>284</v>
      </c>
      <c r="K66" s="107" t="s">
        <v>285</v>
      </c>
      <c r="L66" s="107" t="s">
        <v>286</v>
      </c>
      <c r="M66" s="197" t="s">
        <v>864</v>
      </c>
      <c r="N66" s="107" t="s">
        <v>864</v>
      </c>
      <c r="O66" s="107" t="s">
        <v>864</v>
      </c>
      <c r="P66" s="107" t="s">
        <v>291</v>
      </c>
      <c r="Q66" s="107" t="s">
        <v>106</v>
      </c>
      <c r="R66" s="107" t="s">
        <v>2101</v>
      </c>
      <c r="S66" s="107" t="s">
        <v>2101</v>
      </c>
      <c r="T66" s="88" t="s">
        <v>1513</v>
      </c>
      <c r="U66" s="107" t="s">
        <v>864</v>
      </c>
      <c r="V66" s="107" t="s">
        <v>292</v>
      </c>
      <c r="W66" s="107" t="s">
        <v>864</v>
      </c>
      <c r="X66" s="107" t="s">
        <v>864</v>
      </c>
      <c r="Y66" s="107" t="s">
        <v>852</v>
      </c>
      <c r="Z66" s="107" t="s">
        <v>293</v>
      </c>
      <c r="AA66" s="252" t="s">
        <v>2052</v>
      </c>
      <c r="AB66" s="252" t="s">
        <v>2052</v>
      </c>
      <c r="AC66" s="107" t="s">
        <v>1229</v>
      </c>
      <c r="AD66" s="250" t="s">
        <v>864</v>
      </c>
      <c r="AE66" s="243" t="s">
        <v>1371</v>
      </c>
    </row>
    <row r="67" spans="1:31" ht="15" customHeight="1">
      <c r="A67" s="744"/>
      <c r="B67" s="746"/>
      <c r="C67" s="25">
        <f t="shared" si="1"/>
        <v>65</v>
      </c>
      <c r="D67" s="384" t="s">
        <v>86</v>
      </c>
      <c r="E67" s="107" t="s">
        <v>864</v>
      </c>
      <c r="F67" s="107" t="s">
        <v>864</v>
      </c>
      <c r="G67" s="107" t="s">
        <v>2063</v>
      </c>
      <c r="H67" s="107" t="s">
        <v>2063</v>
      </c>
      <c r="I67" s="88" t="s">
        <v>1499</v>
      </c>
      <c r="J67" s="107" t="s">
        <v>284</v>
      </c>
      <c r="K67" s="107" t="s">
        <v>285</v>
      </c>
      <c r="L67" s="107" t="s">
        <v>286</v>
      </c>
      <c r="M67" s="197" t="s">
        <v>864</v>
      </c>
      <c r="N67" s="107" t="s">
        <v>864</v>
      </c>
      <c r="O67" s="107" t="s">
        <v>864</v>
      </c>
      <c r="P67" s="107" t="s">
        <v>294</v>
      </c>
      <c r="Q67" s="107" t="s">
        <v>106</v>
      </c>
      <c r="R67" s="107" t="s">
        <v>2101</v>
      </c>
      <c r="S67" s="107" t="s">
        <v>2101</v>
      </c>
      <c r="T67" s="88" t="s">
        <v>1513</v>
      </c>
      <c r="U67" s="107" t="s">
        <v>864</v>
      </c>
      <c r="V67" s="107" t="s">
        <v>289</v>
      </c>
      <c r="W67" s="107" t="s">
        <v>864</v>
      </c>
      <c r="X67" s="107" t="s">
        <v>864</v>
      </c>
      <c r="Y67" s="107" t="s">
        <v>864</v>
      </c>
      <c r="Z67" s="107" t="s">
        <v>864</v>
      </c>
      <c r="AA67" s="252" t="s">
        <v>2054</v>
      </c>
      <c r="AB67" s="252" t="s">
        <v>2054</v>
      </c>
      <c r="AC67" s="107" t="s">
        <v>1228</v>
      </c>
      <c r="AD67" s="250" t="s">
        <v>864</v>
      </c>
      <c r="AE67" s="243" t="s">
        <v>1371</v>
      </c>
    </row>
    <row r="68" spans="1:31" ht="15" customHeight="1">
      <c r="A68" s="744"/>
      <c r="B68" s="746"/>
      <c r="C68" s="25">
        <f t="shared" si="1"/>
        <v>66</v>
      </c>
      <c r="D68" s="384" t="s">
        <v>87</v>
      </c>
      <c r="E68" s="107" t="s">
        <v>864</v>
      </c>
      <c r="F68" s="107" t="s">
        <v>864</v>
      </c>
      <c r="G68" s="107" t="s">
        <v>2063</v>
      </c>
      <c r="H68" s="107" t="s">
        <v>2063</v>
      </c>
      <c r="I68" s="107" t="s">
        <v>864</v>
      </c>
      <c r="J68" s="107" t="s">
        <v>295</v>
      </c>
      <c r="K68" s="107" t="s">
        <v>285</v>
      </c>
      <c r="L68" s="107" t="s">
        <v>296</v>
      </c>
      <c r="M68" s="197" t="s">
        <v>864</v>
      </c>
      <c r="N68" s="107" t="s">
        <v>864</v>
      </c>
      <c r="O68" s="107" t="s">
        <v>864</v>
      </c>
      <c r="P68" s="107" t="s">
        <v>297</v>
      </c>
      <c r="Q68" s="107" t="s">
        <v>106</v>
      </c>
      <c r="R68" s="107" t="s">
        <v>2101</v>
      </c>
      <c r="S68" s="107" t="s">
        <v>2101</v>
      </c>
      <c r="T68" s="88" t="s">
        <v>1513</v>
      </c>
      <c r="U68" s="107" t="s">
        <v>864</v>
      </c>
      <c r="V68" s="107" t="s">
        <v>287</v>
      </c>
      <c r="W68" s="107" t="s">
        <v>864</v>
      </c>
      <c r="X68" s="107" t="s">
        <v>864</v>
      </c>
      <c r="Y68" s="107" t="s">
        <v>864</v>
      </c>
      <c r="Z68" s="107" t="s">
        <v>864</v>
      </c>
      <c r="AA68" s="107" t="s">
        <v>864</v>
      </c>
      <c r="AB68" s="107" t="s">
        <v>864</v>
      </c>
      <c r="AC68" s="107" t="s">
        <v>864</v>
      </c>
      <c r="AD68" s="107" t="s">
        <v>298</v>
      </c>
      <c r="AE68" s="243" t="s">
        <v>1371</v>
      </c>
    </row>
    <row r="69" spans="1:31" ht="15" customHeight="1">
      <c r="A69" s="744"/>
      <c r="B69" s="746"/>
      <c r="C69" s="25">
        <f t="shared" si="1"/>
        <v>67</v>
      </c>
      <c r="D69" s="384" t="s">
        <v>1670</v>
      </c>
      <c r="E69" s="107" t="s">
        <v>864</v>
      </c>
      <c r="F69" s="107" t="s">
        <v>864</v>
      </c>
      <c r="G69" s="107" t="s">
        <v>2063</v>
      </c>
      <c r="H69" s="107" t="s">
        <v>2063</v>
      </c>
      <c r="I69" s="88" t="s">
        <v>1497</v>
      </c>
      <c r="J69" s="107" t="s">
        <v>275</v>
      </c>
      <c r="K69" s="107" t="s">
        <v>276</v>
      </c>
      <c r="L69" s="107" t="s">
        <v>268</v>
      </c>
      <c r="M69" s="197" t="s">
        <v>864</v>
      </c>
      <c r="N69" s="107" t="s">
        <v>864</v>
      </c>
      <c r="O69" s="107" t="s">
        <v>864</v>
      </c>
      <c r="P69" s="107" t="s">
        <v>864</v>
      </c>
      <c r="Q69" s="107" t="s">
        <v>106</v>
      </c>
      <c r="R69" s="250" t="s">
        <v>864</v>
      </c>
      <c r="S69" s="250" t="s">
        <v>864</v>
      </c>
      <c r="T69" s="88" t="s">
        <v>1517</v>
      </c>
      <c r="U69" s="107" t="s">
        <v>864</v>
      </c>
      <c r="V69" s="107" t="s">
        <v>277</v>
      </c>
      <c r="W69" s="107" t="s">
        <v>2539</v>
      </c>
      <c r="X69" s="107" t="s">
        <v>2089</v>
      </c>
      <c r="Y69" s="107" t="s">
        <v>864</v>
      </c>
      <c r="Z69" s="107" t="s">
        <v>864</v>
      </c>
      <c r="AA69" s="107" t="s">
        <v>864</v>
      </c>
      <c r="AB69" s="107" t="s">
        <v>864</v>
      </c>
      <c r="AC69" s="107" t="s">
        <v>864</v>
      </c>
      <c r="AD69" s="107" t="s">
        <v>298</v>
      </c>
      <c r="AE69" s="243" t="s">
        <v>1371</v>
      </c>
    </row>
    <row r="70" spans="1:31" ht="15" customHeight="1">
      <c r="A70" s="744"/>
      <c r="B70" s="747" t="s">
        <v>88</v>
      </c>
      <c r="C70" s="26">
        <f>C69+1</f>
        <v>68</v>
      </c>
      <c r="D70" s="384" t="s">
        <v>89</v>
      </c>
      <c r="E70" s="107" t="s">
        <v>864</v>
      </c>
      <c r="F70" s="107" t="s">
        <v>864</v>
      </c>
      <c r="G70" s="107" t="s">
        <v>2550</v>
      </c>
      <c r="H70" s="107" t="s">
        <v>864</v>
      </c>
      <c r="I70" s="88" t="s">
        <v>864</v>
      </c>
      <c r="J70" s="107" t="s">
        <v>299</v>
      </c>
      <c r="K70" s="107" t="s">
        <v>223</v>
      </c>
      <c r="L70" s="107" t="s">
        <v>149</v>
      </c>
      <c r="M70" s="213" t="s">
        <v>2551</v>
      </c>
      <c r="N70" s="107" t="s">
        <v>864</v>
      </c>
      <c r="O70" s="107" t="s">
        <v>864</v>
      </c>
      <c r="P70" s="107" t="s">
        <v>300</v>
      </c>
      <c r="Q70" s="107" t="s">
        <v>106</v>
      </c>
      <c r="R70" s="250" t="s">
        <v>864</v>
      </c>
      <c r="S70" s="250" t="s">
        <v>864</v>
      </c>
      <c r="T70" s="88" t="s">
        <v>864</v>
      </c>
      <c r="U70" s="107" t="s">
        <v>864</v>
      </c>
      <c r="V70" s="107" t="s">
        <v>301</v>
      </c>
      <c r="W70" s="107" t="s">
        <v>864</v>
      </c>
      <c r="X70" s="107" t="s">
        <v>864</v>
      </c>
      <c r="Y70" s="107" t="s">
        <v>864</v>
      </c>
      <c r="Z70" s="107" t="s">
        <v>864</v>
      </c>
      <c r="AA70" s="107" t="s">
        <v>864</v>
      </c>
      <c r="AB70" s="107" t="s">
        <v>864</v>
      </c>
      <c r="AC70" s="107" t="s">
        <v>1222</v>
      </c>
      <c r="AD70" s="107" t="s">
        <v>302</v>
      </c>
      <c r="AE70" s="243" t="s">
        <v>1371</v>
      </c>
    </row>
    <row r="71" spans="1:31" ht="15" customHeight="1">
      <c r="A71" s="744"/>
      <c r="B71" s="747"/>
      <c r="C71" s="27">
        <f t="shared" si="1"/>
        <v>69</v>
      </c>
      <c r="D71" s="384" t="s">
        <v>90</v>
      </c>
      <c r="E71" s="107" t="s">
        <v>864</v>
      </c>
      <c r="F71" s="107" t="s">
        <v>864</v>
      </c>
      <c r="G71" s="107" t="s">
        <v>2550</v>
      </c>
      <c r="H71" s="107" t="s">
        <v>864</v>
      </c>
      <c r="I71" s="88" t="s">
        <v>864</v>
      </c>
      <c r="J71" s="107" t="s">
        <v>299</v>
      </c>
      <c r="K71" s="107" t="s">
        <v>223</v>
      </c>
      <c r="L71" s="107" t="s">
        <v>149</v>
      </c>
      <c r="M71" s="213" t="s">
        <v>2551</v>
      </c>
      <c r="N71" s="107" t="s">
        <v>864</v>
      </c>
      <c r="O71" s="107" t="s">
        <v>1890</v>
      </c>
      <c r="P71" s="219" t="s">
        <v>300</v>
      </c>
      <c r="Q71" s="107" t="s">
        <v>106</v>
      </c>
      <c r="R71" s="250" t="s">
        <v>864</v>
      </c>
      <c r="S71" s="250" t="s">
        <v>864</v>
      </c>
      <c r="T71" s="88" t="s">
        <v>864</v>
      </c>
      <c r="U71" s="107" t="s">
        <v>864</v>
      </c>
      <c r="V71" s="219" t="s">
        <v>301</v>
      </c>
      <c r="W71" s="107" t="s">
        <v>864</v>
      </c>
      <c r="X71" s="107" t="s">
        <v>864</v>
      </c>
      <c r="Y71" s="107" t="s">
        <v>864</v>
      </c>
      <c r="Z71" s="107" t="s">
        <v>864</v>
      </c>
      <c r="AA71" s="107" t="s">
        <v>864</v>
      </c>
      <c r="AB71" s="107" t="s">
        <v>864</v>
      </c>
      <c r="AC71" s="250" t="s">
        <v>1223</v>
      </c>
      <c r="AD71" s="107" t="s">
        <v>303</v>
      </c>
      <c r="AE71" s="243" t="s">
        <v>1371</v>
      </c>
    </row>
    <row r="72" spans="1:31" ht="15" customHeight="1">
      <c r="A72" s="744"/>
      <c r="B72" s="747"/>
      <c r="C72" s="27">
        <f t="shared" si="1"/>
        <v>70</v>
      </c>
      <c r="D72" s="384" t="s">
        <v>91</v>
      </c>
      <c r="E72" s="107" t="s">
        <v>864</v>
      </c>
      <c r="F72" s="107" t="s">
        <v>864</v>
      </c>
      <c r="G72" s="107" t="s">
        <v>2065</v>
      </c>
      <c r="H72" s="107" t="s">
        <v>2065</v>
      </c>
      <c r="I72" s="527" t="s">
        <v>1608</v>
      </c>
      <c r="J72" s="107" t="s">
        <v>203</v>
      </c>
      <c r="K72" s="107" t="s">
        <v>223</v>
      </c>
      <c r="L72" s="107" t="s">
        <v>149</v>
      </c>
      <c r="M72" s="197" t="s">
        <v>864</v>
      </c>
      <c r="N72" s="107" t="s">
        <v>864</v>
      </c>
      <c r="O72" s="107" t="s">
        <v>864</v>
      </c>
      <c r="P72" s="107" t="s">
        <v>864</v>
      </c>
      <c r="Q72" s="107" t="s">
        <v>106</v>
      </c>
      <c r="R72" s="107" t="s">
        <v>2102</v>
      </c>
      <c r="S72" s="107" t="s">
        <v>2102</v>
      </c>
      <c r="T72" s="250" t="s">
        <v>864</v>
      </c>
      <c r="U72" s="107" t="s">
        <v>864</v>
      </c>
      <c r="V72" s="107" t="s">
        <v>864</v>
      </c>
      <c r="W72" s="107" t="s">
        <v>864</v>
      </c>
      <c r="X72" s="107" t="s">
        <v>864</v>
      </c>
      <c r="Y72" s="107" t="s">
        <v>864</v>
      </c>
      <c r="Z72" s="107" t="s">
        <v>864</v>
      </c>
      <c r="AA72" s="107" t="s">
        <v>864</v>
      </c>
      <c r="AB72" s="107" t="s">
        <v>864</v>
      </c>
      <c r="AC72" s="250" t="s">
        <v>864</v>
      </c>
      <c r="AD72" s="107" t="s">
        <v>304</v>
      </c>
      <c r="AE72" s="243" t="s">
        <v>1371</v>
      </c>
    </row>
    <row r="73" spans="1:31" ht="15" customHeight="1">
      <c r="A73" s="744"/>
      <c r="B73" s="747"/>
      <c r="C73" s="27">
        <f t="shared" si="1"/>
        <v>71</v>
      </c>
      <c r="D73" s="384" t="s">
        <v>92</v>
      </c>
      <c r="E73" s="107" t="s">
        <v>864</v>
      </c>
      <c r="F73" s="107" t="s">
        <v>864</v>
      </c>
      <c r="G73" s="107" t="s">
        <v>2064</v>
      </c>
      <c r="H73" s="107" t="s">
        <v>2064</v>
      </c>
      <c r="I73" s="88" t="s">
        <v>1609</v>
      </c>
      <c r="J73" s="107" t="s">
        <v>299</v>
      </c>
      <c r="K73" s="107" t="s">
        <v>223</v>
      </c>
      <c r="L73" s="107" t="s">
        <v>149</v>
      </c>
      <c r="M73" s="213" t="s">
        <v>2551</v>
      </c>
      <c r="N73" s="107" t="s">
        <v>2077</v>
      </c>
      <c r="O73" s="219" t="s">
        <v>858</v>
      </c>
      <c r="P73" s="107" t="s">
        <v>305</v>
      </c>
      <c r="Q73" s="107" t="s">
        <v>106</v>
      </c>
      <c r="R73" s="107" t="s">
        <v>2102</v>
      </c>
      <c r="S73" s="107" t="s">
        <v>2102</v>
      </c>
      <c r="T73" s="88" t="s">
        <v>1611</v>
      </c>
      <c r="U73" s="107" t="s">
        <v>864</v>
      </c>
      <c r="V73" s="107" t="s">
        <v>864</v>
      </c>
      <c r="W73" s="107" t="s">
        <v>864</v>
      </c>
      <c r="X73" s="107" t="s">
        <v>864</v>
      </c>
      <c r="Y73" s="107" t="s">
        <v>305</v>
      </c>
      <c r="Z73" s="107" t="s">
        <v>305</v>
      </c>
      <c r="AA73" s="107" t="s">
        <v>864</v>
      </c>
      <c r="AB73" s="107" t="s">
        <v>864</v>
      </c>
      <c r="AC73" s="107" t="s">
        <v>1224</v>
      </c>
      <c r="AD73" s="107">
        <v>1</v>
      </c>
      <c r="AE73" s="243" t="s">
        <v>1371</v>
      </c>
    </row>
    <row r="74" spans="1:31" ht="15" customHeight="1">
      <c r="A74" s="744"/>
      <c r="B74" s="747"/>
      <c r="C74" s="27">
        <f t="shared" si="1"/>
        <v>72</v>
      </c>
      <c r="D74" s="384" t="s">
        <v>93</v>
      </c>
      <c r="E74" s="107" t="s">
        <v>864</v>
      </c>
      <c r="F74" s="107" t="s">
        <v>864</v>
      </c>
      <c r="G74" s="107" t="s">
        <v>864</v>
      </c>
      <c r="H74" s="107" t="s">
        <v>864</v>
      </c>
      <c r="I74" s="88" t="s">
        <v>864</v>
      </c>
      <c r="J74" s="107" t="s">
        <v>203</v>
      </c>
      <c r="K74" s="107" t="s">
        <v>223</v>
      </c>
      <c r="L74" s="107" t="s">
        <v>149</v>
      </c>
      <c r="M74" s="213" t="s">
        <v>2551</v>
      </c>
      <c r="N74" s="107" t="s">
        <v>864</v>
      </c>
      <c r="O74" s="107" t="s">
        <v>864</v>
      </c>
      <c r="P74" s="107" t="s">
        <v>864</v>
      </c>
      <c r="Q74" s="107" t="s">
        <v>106</v>
      </c>
      <c r="R74" s="107" t="s">
        <v>864</v>
      </c>
      <c r="S74" s="107" t="s">
        <v>864</v>
      </c>
      <c r="T74" s="88" t="s">
        <v>864</v>
      </c>
      <c r="U74" s="107" t="s">
        <v>864</v>
      </c>
      <c r="V74" s="107" t="s">
        <v>864</v>
      </c>
      <c r="W74" s="107" t="s">
        <v>864</v>
      </c>
      <c r="X74" s="107" t="s">
        <v>864</v>
      </c>
      <c r="Y74" s="107" t="s">
        <v>306</v>
      </c>
      <c r="Z74" s="107" t="s">
        <v>306</v>
      </c>
      <c r="AA74" s="107" t="s">
        <v>864</v>
      </c>
      <c r="AB74" s="107" t="s">
        <v>864</v>
      </c>
      <c r="AC74" s="250" t="s">
        <v>864</v>
      </c>
      <c r="AD74" s="107" t="s">
        <v>864</v>
      </c>
      <c r="AE74" s="243" t="s">
        <v>1371</v>
      </c>
    </row>
    <row r="75" spans="1:31" ht="15" customHeight="1">
      <c r="A75" s="744"/>
      <c r="B75" s="747"/>
      <c r="C75" s="27">
        <f t="shared" si="1"/>
        <v>73</v>
      </c>
      <c r="D75" s="384" t="s">
        <v>94</v>
      </c>
      <c r="E75" s="107" t="s">
        <v>864</v>
      </c>
      <c r="F75" s="107" t="s">
        <v>864</v>
      </c>
      <c r="G75" s="107" t="s">
        <v>2550</v>
      </c>
      <c r="H75" s="107" t="s">
        <v>864</v>
      </c>
      <c r="I75" s="88" t="s">
        <v>864</v>
      </c>
      <c r="J75" s="107" t="s">
        <v>203</v>
      </c>
      <c r="K75" s="107" t="s">
        <v>223</v>
      </c>
      <c r="L75" s="107" t="s">
        <v>149</v>
      </c>
      <c r="M75" s="213" t="s">
        <v>2551</v>
      </c>
      <c r="N75" s="107" t="s">
        <v>864</v>
      </c>
      <c r="O75" s="107" t="s">
        <v>864</v>
      </c>
      <c r="P75" s="107">
        <v>1</v>
      </c>
      <c r="Q75" s="107" t="s">
        <v>106</v>
      </c>
      <c r="R75" s="107" t="s">
        <v>864</v>
      </c>
      <c r="S75" s="107" t="s">
        <v>864</v>
      </c>
      <c r="T75" s="88" t="s">
        <v>2440</v>
      </c>
      <c r="U75" s="107" t="s">
        <v>864</v>
      </c>
      <c r="V75" s="107" t="s">
        <v>864</v>
      </c>
      <c r="W75" s="107" t="s">
        <v>864</v>
      </c>
      <c r="X75" s="107" t="s">
        <v>864</v>
      </c>
      <c r="Y75" s="107" t="s">
        <v>864</v>
      </c>
      <c r="Z75" s="107" t="s">
        <v>864</v>
      </c>
      <c r="AA75" s="107" t="s">
        <v>864</v>
      </c>
      <c r="AB75" s="107" t="s">
        <v>864</v>
      </c>
      <c r="AC75" s="107" t="s">
        <v>1222</v>
      </c>
      <c r="AD75" s="107">
        <v>1</v>
      </c>
      <c r="AE75" s="243" t="s">
        <v>1371</v>
      </c>
    </row>
    <row r="76" spans="1:31" ht="15" customHeight="1">
      <c r="A76" s="744"/>
      <c r="B76" s="747"/>
      <c r="C76" s="27">
        <f t="shared" si="1"/>
        <v>74</v>
      </c>
      <c r="D76" s="384" t="s">
        <v>95</v>
      </c>
      <c r="E76" s="107" t="s">
        <v>864</v>
      </c>
      <c r="F76" s="107" t="s">
        <v>864</v>
      </c>
      <c r="G76" s="107" t="s">
        <v>2550</v>
      </c>
      <c r="H76" s="107" t="s">
        <v>864</v>
      </c>
      <c r="I76" s="88" t="s">
        <v>864</v>
      </c>
      <c r="J76" s="107" t="s">
        <v>299</v>
      </c>
      <c r="K76" s="107" t="s">
        <v>223</v>
      </c>
      <c r="L76" s="107" t="s">
        <v>149</v>
      </c>
      <c r="M76" s="197" t="s">
        <v>864</v>
      </c>
      <c r="N76" s="107" t="s">
        <v>864</v>
      </c>
      <c r="O76" s="107" t="s">
        <v>864</v>
      </c>
      <c r="P76" s="107" t="s">
        <v>864</v>
      </c>
      <c r="Q76" s="107" t="s">
        <v>106</v>
      </c>
      <c r="R76" s="107" t="s">
        <v>864</v>
      </c>
      <c r="S76" s="107" t="s">
        <v>864</v>
      </c>
      <c r="T76" s="88" t="s">
        <v>864</v>
      </c>
      <c r="U76" s="107" t="s">
        <v>864</v>
      </c>
      <c r="V76" s="107" t="s">
        <v>864</v>
      </c>
      <c r="W76" s="107" t="s">
        <v>864</v>
      </c>
      <c r="X76" s="107" t="s">
        <v>864</v>
      </c>
      <c r="Y76" s="107" t="s">
        <v>864</v>
      </c>
      <c r="Z76" s="107" t="s">
        <v>864</v>
      </c>
      <c r="AA76" s="107" t="s">
        <v>864</v>
      </c>
      <c r="AB76" s="107" t="s">
        <v>864</v>
      </c>
      <c r="AC76" s="107" t="s">
        <v>1222</v>
      </c>
      <c r="AD76" s="107" t="s">
        <v>307</v>
      </c>
      <c r="AE76" s="243" t="s">
        <v>1371</v>
      </c>
    </row>
    <row r="77" spans="1:31" ht="15" customHeight="1">
      <c r="A77" s="744"/>
      <c r="B77" s="747"/>
      <c r="C77" s="27">
        <f>C76+1</f>
        <v>75</v>
      </c>
      <c r="D77" s="384" t="s">
        <v>1671</v>
      </c>
      <c r="E77" s="107" t="s">
        <v>864</v>
      </c>
      <c r="F77" s="107" t="s">
        <v>864</v>
      </c>
      <c r="G77" s="107" t="s">
        <v>2550</v>
      </c>
      <c r="H77" s="107" t="s">
        <v>864</v>
      </c>
      <c r="I77" s="88" t="s">
        <v>864</v>
      </c>
      <c r="J77" s="107" t="s">
        <v>299</v>
      </c>
      <c r="K77" s="107" t="s">
        <v>223</v>
      </c>
      <c r="L77" s="107" t="s">
        <v>149</v>
      </c>
      <c r="M77" s="197" t="s">
        <v>864</v>
      </c>
      <c r="N77" s="107" t="s">
        <v>864</v>
      </c>
      <c r="O77" s="219" t="s">
        <v>857</v>
      </c>
      <c r="P77" s="107" t="s">
        <v>864</v>
      </c>
      <c r="Q77" s="107" t="s">
        <v>106</v>
      </c>
      <c r="R77" s="107" t="s">
        <v>864</v>
      </c>
      <c r="S77" s="107" t="s">
        <v>864</v>
      </c>
      <c r="T77" s="88" t="s">
        <v>864</v>
      </c>
      <c r="U77" s="107" t="s">
        <v>864</v>
      </c>
      <c r="V77" s="107" t="s">
        <v>864</v>
      </c>
      <c r="W77" s="219" t="s">
        <v>2090</v>
      </c>
      <c r="X77" s="219" t="s">
        <v>2090</v>
      </c>
      <c r="Y77" s="107" t="s">
        <v>308</v>
      </c>
      <c r="Z77" s="107" t="s">
        <v>308</v>
      </c>
      <c r="AA77" s="107" t="s">
        <v>864</v>
      </c>
      <c r="AB77" s="107" t="s">
        <v>864</v>
      </c>
      <c r="AC77" s="107" t="s">
        <v>1225</v>
      </c>
      <c r="AD77" s="107" t="s">
        <v>309</v>
      </c>
      <c r="AE77" s="243" t="s">
        <v>1371</v>
      </c>
    </row>
    <row r="78" spans="1:31" ht="15" customHeight="1">
      <c r="A78" s="744"/>
      <c r="B78" s="747"/>
      <c r="C78" s="27">
        <v>76</v>
      </c>
      <c r="D78" s="88" t="s">
        <v>96</v>
      </c>
      <c r="E78" s="107" t="s">
        <v>864</v>
      </c>
      <c r="F78" s="107" t="s">
        <v>864</v>
      </c>
      <c r="G78" s="107" t="s">
        <v>2550</v>
      </c>
      <c r="H78" s="107" t="s">
        <v>864</v>
      </c>
      <c r="I78" s="88" t="s">
        <v>864</v>
      </c>
      <c r="J78" s="107" t="s">
        <v>223</v>
      </c>
      <c r="K78" s="107" t="s">
        <v>149</v>
      </c>
      <c r="L78" s="107" t="s">
        <v>874</v>
      </c>
      <c r="M78" s="213" t="s">
        <v>2551</v>
      </c>
      <c r="N78" s="107" t="s">
        <v>864</v>
      </c>
      <c r="O78" s="107" t="s">
        <v>310</v>
      </c>
      <c r="P78" s="107" t="s">
        <v>106</v>
      </c>
      <c r="Q78" s="88" t="s">
        <v>864</v>
      </c>
      <c r="R78" s="107" t="s">
        <v>864</v>
      </c>
      <c r="S78" s="107" t="s">
        <v>864</v>
      </c>
      <c r="T78" s="107" t="s">
        <v>864</v>
      </c>
      <c r="U78" s="107" t="s">
        <v>864</v>
      </c>
      <c r="V78" s="107" t="s">
        <v>864</v>
      </c>
      <c r="W78" s="107" t="s">
        <v>864</v>
      </c>
      <c r="X78" s="107" t="s">
        <v>864</v>
      </c>
      <c r="Y78" s="107" t="s">
        <v>864</v>
      </c>
      <c r="Z78" s="107" t="s">
        <v>1226</v>
      </c>
      <c r="AA78" s="107" t="s">
        <v>864</v>
      </c>
      <c r="AB78" s="107" t="s">
        <v>864</v>
      </c>
      <c r="AC78" s="107" t="s">
        <v>302</v>
      </c>
      <c r="AD78" s="107" t="s">
        <v>302</v>
      </c>
      <c r="AE78" s="243" t="s">
        <v>1371</v>
      </c>
    </row>
    <row r="79" spans="1:31" ht="15" customHeight="1">
      <c r="A79" s="744"/>
      <c r="B79" s="747"/>
      <c r="C79" s="27">
        <v>77</v>
      </c>
      <c r="D79" s="88" t="s">
        <v>1672</v>
      </c>
      <c r="E79" s="107" t="s">
        <v>864</v>
      </c>
      <c r="F79" s="107" t="s">
        <v>864</v>
      </c>
      <c r="G79" s="107" t="s">
        <v>2550</v>
      </c>
      <c r="H79" s="107" t="s">
        <v>864</v>
      </c>
      <c r="I79" s="88" t="s">
        <v>864</v>
      </c>
      <c r="J79" s="107" t="s">
        <v>223</v>
      </c>
      <c r="K79" s="107" t="s">
        <v>149</v>
      </c>
      <c r="L79" s="107" t="s">
        <v>864</v>
      </c>
      <c r="M79" s="213" t="s">
        <v>2551</v>
      </c>
      <c r="N79" s="107" t="s">
        <v>864</v>
      </c>
      <c r="O79" s="107" t="s">
        <v>311</v>
      </c>
      <c r="P79" s="107" t="s">
        <v>106</v>
      </c>
      <c r="Q79" s="88" t="s">
        <v>864</v>
      </c>
      <c r="R79" s="107" t="s">
        <v>864</v>
      </c>
      <c r="S79" s="107" t="s">
        <v>864</v>
      </c>
      <c r="T79" s="107" t="s">
        <v>864</v>
      </c>
      <c r="U79" s="107" t="s">
        <v>312</v>
      </c>
      <c r="V79" s="107" t="s">
        <v>864</v>
      </c>
      <c r="W79" s="107" t="s">
        <v>864</v>
      </c>
      <c r="X79" s="107" t="s">
        <v>864</v>
      </c>
      <c r="Y79" s="107" t="s">
        <v>864</v>
      </c>
      <c r="Z79" s="107" t="s">
        <v>1227</v>
      </c>
      <c r="AA79" s="107" t="s">
        <v>864</v>
      </c>
      <c r="AB79" s="107" t="s">
        <v>864</v>
      </c>
      <c r="AC79" s="107" t="s">
        <v>313</v>
      </c>
      <c r="AD79" s="107" t="s">
        <v>313</v>
      </c>
      <c r="AE79" s="243" t="s">
        <v>1371</v>
      </c>
    </row>
    <row r="80" spans="1:31" ht="15" customHeight="1">
      <c r="A80" s="744"/>
      <c r="B80" s="365"/>
      <c r="C80" s="365"/>
      <c r="D80" s="364"/>
      <c r="E80" s="484"/>
      <c r="F80" s="248"/>
      <c r="G80" s="248"/>
      <c r="H80" s="248"/>
      <c r="I80" s="248"/>
      <c r="J80" s="248"/>
      <c r="K80" s="248"/>
      <c r="L80" s="248"/>
      <c r="M80" s="248"/>
      <c r="N80" s="248"/>
      <c r="O80" s="248"/>
      <c r="P80" s="248"/>
      <c r="Q80" s="248"/>
      <c r="R80" s="248"/>
      <c r="S80" s="248"/>
      <c r="T80" s="248"/>
      <c r="U80" s="248"/>
      <c r="V80" s="101"/>
      <c r="W80" s="484"/>
      <c r="X80" s="631"/>
      <c r="Y80" s="243"/>
      <c r="Z80" s="101"/>
      <c r="AA80" s="484"/>
      <c r="AB80" s="631"/>
      <c r="AC80" s="101"/>
      <c r="AD80" s="400"/>
      <c r="AE80" s="400"/>
    </row>
    <row r="81" spans="1:31" ht="15" customHeight="1">
      <c r="A81" s="744"/>
      <c r="B81" s="364"/>
      <c r="C81" s="364"/>
      <c r="D81" s="33"/>
      <c r="E81" s="33"/>
      <c r="F81" s="364"/>
      <c r="G81" s="484"/>
      <c r="H81" s="631"/>
      <c r="I81" s="364"/>
      <c r="J81" s="364"/>
      <c r="K81" s="364"/>
      <c r="L81" s="364"/>
      <c r="M81" s="484"/>
      <c r="N81" s="631"/>
      <c r="O81" s="364"/>
      <c r="P81" s="364"/>
      <c r="Q81" s="364"/>
      <c r="R81" s="484"/>
      <c r="S81" s="631"/>
      <c r="T81" s="364"/>
      <c r="U81" s="243"/>
      <c r="V81" s="101"/>
      <c r="W81" s="484"/>
      <c r="X81" s="631"/>
      <c r="Y81" s="243"/>
      <c r="Z81" s="101"/>
      <c r="AA81" s="484"/>
      <c r="AB81" s="631"/>
      <c r="AC81" s="101"/>
      <c r="AD81" s="400"/>
      <c r="AE81" s="400"/>
    </row>
    <row r="82" spans="1:31" ht="15" customHeight="1">
      <c r="A82" s="744"/>
      <c r="B82" s="364"/>
      <c r="C82" s="364"/>
      <c r="D82" s="364"/>
      <c r="E82" s="484"/>
      <c r="F82" s="364"/>
      <c r="G82" s="484"/>
      <c r="H82" s="631"/>
      <c r="I82" s="364"/>
      <c r="J82" s="364"/>
      <c r="K82" s="364"/>
      <c r="L82" s="364"/>
      <c r="M82" s="484"/>
      <c r="N82" s="631"/>
      <c r="O82" s="364"/>
      <c r="P82" s="364"/>
      <c r="Q82" s="364"/>
      <c r="R82" s="484"/>
      <c r="S82" s="631"/>
      <c r="T82" s="364"/>
      <c r="U82" s="243"/>
      <c r="V82" s="101"/>
      <c r="W82" s="484"/>
      <c r="X82" s="631"/>
      <c r="Y82" s="243"/>
      <c r="Z82" s="101"/>
      <c r="AA82" s="484"/>
      <c r="AB82" s="631"/>
      <c r="AC82" s="101"/>
      <c r="AD82" s="400"/>
      <c r="AE82" s="400"/>
    </row>
    <row r="83" spans="1:31">
      <c r="D83" s="103"/>
      <c r="E83" s="103"/>
      <c r="P83"/>
      <c r="Q83" s="103"/>
      <c r="R83" s="103"/>
      <c r="S83" s="103"/>
    </row>
    <row r="84" spans="1:31">
      <c r="C84" s="103"/>
      <c r="D84" s="103"/>
      <c r="E84" s="103"/>
      <c r="I84"/>
      <c r="Q84" s="103"/>
      <c r="R84" s="103"/>
      <c r="S84" s="103"/>
    </row>
    <row r="85" spans="1:31">
      <c r="C85" s="103"/>
      <c r="D85" s="103"/>
      <c r="E85" s="103"/>
      <c r="I85"/>
      <c r="Q85" s="103"/>
      <c r="R85" s="103"/>
      <c r="S85" s="103"/>
    </row>
    <row r="86" spans="1:31">
      <c r="C86" s="103"/>
      <c r="D86" s="103"/>
      <c r="E86" s="103"/>
      <c r="I86"/>
      <c r="Q86" s="103"/>
      <c r="R86" s="103"/>
      <c r="S86" s="103"/>
    </row>
    <row r="87" spans="1:31">
      <c r="C87" s="103"/>
      <c r="D87" s="103"/>
      <c r="E87" s="103"/>
      <c r="I87"/>
      <c r="Q87" s="103"/>
      <c r="R87" s="103"/>
      <c r="S87" s="103"/>
    </row>
  </sheetData>
  <mergeCells count="6">
    <mergeCell ref="A1:A82"/>
    <mergeCell ref="B42:B56"/>
    <mergeCell ref="B57:B69"/>
    <mergeCell ref="B70:B79"/>
    <mergeCell ref="B26:B41"/>
    <mergeCell ref="B3:B25"/>
  </mergeCells>
  <phoneticPr fontId="30" type="noConversion"/>
  <hyperlinks>
    <hyperlink ref="O77" r:id="rId1" xr:uid="{00000000-0004-0000-0400-000000000000}"/>
    <hyperlink ref="P71" r:id="rId2" xr:uid="{00000000-0004-0000-0400-000001000000}"/>
    <hyperlink ref="V71" r:id="rId3" xr:uid="{00000000-0004-0000-0400-000002000000}"/>
    <hyperlink ref="I72" r:id="rId4" xr:uid="{92AD90DA-563E-604A-A2AE-EA9D889A0A59}"/>
    <hyperlink ref="O73" r:id="rId5" xr:uid="{0451A2E0-8216-0441-8C28-9FF04ADC155F}"/>
    <hyperlink ref="X77" r:id="rId6" xr:uid="{6C8F096D-B87C-8248-ACAC-EF4EC662EA9D}"/>
    <hyperlink ref="W77" r:id="rId7" xr:uid="{DB33B749-CA86-7B4D-9BF4-C6387C303FF1}"/>
  </hyperlinks>
  <pageMargins left="0.7" right="0.7" top="0.75" bottom="0.75" header="0.3" footer="0.3"/>
  <pageSetup orientation="portrait"/>
  <ignoredErrors>
    <ignoredError sqref="AD60 P68" twoDigitTextYear="1"/>
  </ignoredErrors>
  <drawing r:id="rId8"/>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91"/>
  <sheetViews>
    <sheetView topLeftCell="B2" zoomScale="125" workbookViewId="0">
      <pane xSplit="4" ySplit="1" topLeftCell="F79" activePane="bottomRight" state="frozen"/>
      <selection activeCell="B2" sqref="B2"/>
      <selection pane="topRight" activeCell="F2" sqref="F2"/>
      <selection pane="bottomLeft" activeCell="B3" sqref="B3"/>
      <selection pane="bottomRight" activeCell="M89" sqref="M89:S91"/>
    </sheetView>
  </sheetViews>
  <sheetFormatPr baseColWidth="10" defaultColWidth="8.83203125" defaultRowHeight="15"/>
  <cols>
    <col min="2" max="2" width="14" style="67" customWidth="1"/>
    <col min="3" max="4" width="6.1640625" customWidth="1"/>
    <col min="5" max="5" width="24.6640625" style="66" customWidth="1"/>
    <col min="6" max="7" width="5.1640625" style="66" customWidth="1"/>
    <col min="8" max="10" width="4.83203125" style="236" customWidth="1"/>
    <col min="11" max="11" width="4.6640625" style="237" customWidth="1"/>
    <col min="12" max="12" width="4.6640625" style="66" customWidth="1"/>
    <col min="13" max="16" width="4.5" style="66" customWidth="1"/>
    <col min="17" max="17" width="4.6640625" style="237" customWidth="1"/>
    <col min="18" max="19" width="4.6640625" style="66" customWidth="1"/>
    <col min="20" max="22" width="4.5" style="67" customWidth="1"/>
    <col min="23" max="23" width="4.6640625" style="237" customWidth="1"/>
    <col min="24" max="24" width="4.5" style="66" customWidth="1"/>
    <col min="25" max="25" width="4.6640625" style="66" customWidth="1"/>
    <col min="26" max="28" width="4.6640625" customWidth="1"/>
    <col min="29" max="29" width="4.6640625" style="237" customWidth="1"/>
    <col min="30" max="31" width="4.6640625" style="66" customWidth="1"/>
    <col min="32" max="32" width="4.5" customWidth="1"/>
    <col min="33" max="34" width="4.5" style="140" customWidth="1"/>
    <col min="35" max="35" width="4.5" style="247" customWidth="1"/>
    <col min="36" max="36" width="4.6640625" style="66" customWidth="1"/>
    <col min="37" max="37" width="5" style="66" customWidth="1"/>
    <col min="38" max="38" width="4.83203125" customWidth="1"/>
    <col min="39" max="39" width="7.1640625" customWidth="1"/>
  </cols>
  <sheetData>
    <row r="1" spans="1:39" ht="51" customHeight="1">
      <c r="A1" s="12"/>
      <c r="B1" s="4"/>
      <c r="C1" s="3"/>
      <c r="D1" s="3"/>
      <c r="E1" s="1"/>
      <c r="F1" s="1"/>
      <c r="G1" s="1"/>
      <c r="H1" s="232"/>
      <c r="I1" s="232"/>
      <c r="J1" s="232"/>
      <c r="K1" s="233"/>
      <c r="L1" s="33"/>
      <c r="M1" s="33"/>
      <c r="N1" s="33"/>
      <c r="O1" s="33"/>
      <c r="P1" s="33"/>
      <c r="Q1" s="233"/>
      <c r="R1" s="33"/>
      <c r="S1" s="33"/>
      <c r="T1" s="34"/>
      <c r="U1" s="34"/>
      <c r="V1" s="34"/>
      <c r="W1" s="233"/>
      <c r="X1" s="33"/>
      <c r="Y1" s="33"/>
      <c r="Z1" s="12"/>
      <c r="AA1" s="12"/>
      <c r="AB1" s="12"/>
      <c r="AC1" s="233"/>
      <c r="AD1" s="33"/>
      <c r="AE1" s="33"/>
      <c r="AF1" s="12"/>
      <c r="AG1" s="138"/>
      <c r="AH1" s="138"/>
      <c r="AI1" s="1"/>
      <c r="AJ1" s="33"/>
      <c r="AK1" s="33"/>
      <c r="AL1" s="12"/>
      <c r="AM1" s="12"/>
    </row>
    <row r="2" spans="1:39" ht="90" customHeight="1">
      <c r="A2" s="12"/>
      <c r="B2" s="38" t="s">
        <v>29</v>
      </c>
      <c r="C2" s="37" t="s">
        <v>1656</v>
      </c>
      <c r="D2" s="37" t="s">
        <v>1655</v>
      </c>
      <c r="E2" s="37" t="s">
        <v>489</v>
      </c>
      <c r="F2" s="227" t="s">
        <v>2518</v>
      </c>
      <c r="G2" s="227" t="s">
        <v>1964</v>
      </c>
      <c r="H2" s="227" t="s">
        <v>1925</v>
      </c>
      <c r="I2" s="291" t="s">
        <v>2519</v>
      </c>
      <c r="J2" s="291" t="s">
        <v>1960</v>
      </c>
      <c r="K2" s="291" t="s">
        <v>1979</v>
      </c>
      <c r="L2" s="292" t="s">
        <v>314</v>
      </c>
      <c r="M2" s="292" t="s">
        <v>31</v>
      </c>
      <c r="N2" s="292" t="s">
        <v>32</v>
      </c>
      <c r="O2" s="293" t="s">
        <v>2520</v>
      </c>
      <c r="P2" s="293" t="s">
        <v>1961</v>
      </c>
      <c r="Q2" s="293" t="s">
        <v>1927</v>
      </c>
      <c r="R2" s="294" t="s">
        <v>315</v>
      </c>
      <c r="S2" s="295" t="s">
        <v>319</v>
      </c>
      <c r="T2" s="295" t="s">
        <v>33</v>
      </c>
      <c r="U2" s="296" t="s">
        <v>2521</v>
      </c>
      <c r="V2" s="296" t="s">
        <v>1962</v>
      </c>
      <c r="W2" s="296" t="s">
        <v>1928</v>
      </c>
      <c r="X2" s="297" t="s">
        <v>316</v>
      </c>
      <c r="Y2" s="297" t="s">
        <v>320</v>
      </c>
      <c r="Z2" s="297" t="s">
        <v>34</v>
      </c>
      <c r="AA2" s="298" t="s">
        <v>2523</v>
      </c>
      <c r="AB2" s="298" t="s">
        <v>1963</v>
      </c>
      <c r="AC2" s="298" t="s">
        <v>1929</v>
      </c>
      <c r="AD2" s="299" t="s">
        <v>317</v>
      </c>
      <c r="AE2" s="300" t="s">
        <v>321</v>
      </c>
      <c r="AF2" s="300" t="s">
        <v>323</v>
      </c>
      <c r="AG2" s="110" t="s">
        <v>2522</v>
      </c>
      <c r="AH2" s="110" t="s">
        <v>1957</v>
      </c>
      <c r="AI2" s="98" t="s">
        <v>1930</v>
      </c>
      <c r="AJ2" s="98" t="s">
        <v>1316</v>
      </c>
      <c r="AK2" s="98" t="s">
        <v>322</v>
      </c>
      <c r="AL2" s="98" t="s">
        <v>324</v>
      </c>
      <c r="AM2" s="12" t="s">
        <v>1371</v>
      </c>
    </row>
    <row r="3" spans="1:39" ht="15" customHeight="1">
      <c r="A3" s="12"/>
      <c r="B3" s="750" t="s">
        <v>1686</v>
      </c>
      <c r="C3" s="35">
        <v>1</v>
      </c>
      <c r="D3" s="35">
        <v>1</v>
      </c>
      <c r="E3" s="36" t="s">
        <v>325</v>
      </c>
      <c r="F3" s="161">
        <v>0</v>
      </c>
      <c r="G3" s="161">
        <v>0</v>
      </c>
      <c r="H3" s="161">
        <v>0</v>
      </c>
      <c r="I3" s="161">
        <v>1</v>
      </c>
      <c r="J3" s="161">
        <v>1</v>
      </c>
      <c r="K3" s="594">
        <v>1</v>
      </c>
      <c r="L3" s="88">
        <v>1</v>
      </c>
      <c r="M3" s="88">
        <v>1</v>
      </c>
      <c r="N3" s="88">
        <v>1</v>
      </c>
      <c r="O3" s="624">
        <v>1</v>
      </c>
      <c r="P3" s="624">
        <v>1</v>
      </c>
      <c r="Q3" s="594">
        <v>1</v>
      </c>
      <c r="R3" s="88">
        <v>1</v>
      </c>
      <c r="S3" s="88">
        <v>1</v>
      </c>
      <c r="T3" s="88">
        <v>1</v>
      </c>
      <c r="U3" s="88">
        <v>1</v>
      </c>
      <c r="V3" s="88">
        <v>1</v>
      </c>
      <c r="W3" s="594">
        <v>1</v>
      </c>
      <c r="X3" s="88">
        <v>1</v>
      </c>
      <c r="Y3" s="88">
        <v>1</v>
      </c>
      <c r="Z3" s="88">
        <v>1</v>
      </c>
      <c r="AA3" s="624">
        <v>1</v>
      </c>
      <c r="AB3" s="624">
        <v>1</v>
      </c>
      <c r="AC3" s="594">
        <v>1</v>
      </c>
      <c r="AD3" s="88">
        <v>1</v>
      </c>
      <c r="AE3" s="88">
        <v>1</v>
      </c>
      <c r="AF3" s="88">
        <v>1</v>
      </c>
      <c r="AG3" s="363">
        <v>1</v>
      </c>
      <c r="AH3" s="363">
        <v>1</v>
      </c>
      <c r="AI3" s="155">
        <v>1</v>
      </c>
      <c r="AJ3" s="88">
        <v>1</v>
      </c>
      <c r="AK3" s="88">
        <v>1</v>
      </c>
      <c r="AL3" s="88">
        <v>1</v>
      </c>
      <c r="AM3" s="12"/>
    </row>
    <row r="4" spans="1:39" ht="15" customHeight="1">
      <c r="A4" s="12"/>
      <c r="B4" s="751"/>
      <c r="C4" s="39">
        <f>C3+1</f>
        <v>2</v>
      </c>
      <c r="D4" s="39">
        <v>1</v>
      </c>
      <c r="E4" s="36" t="s">
        <v>326</v>
      </c>
      <c r="F4" s="161">
        <v>0</v>
      </c>
      <c r="G4" s="161">
        <v>0</v>
      </c>
      <c r="H4" s="161">
        <v>0</v>
      </c>
      <c r="I4" s="161">
        <v>1</v>
      </c>
      <c r="J4" s="161">
        <v>1</v>
      </c>
      <c r="K4" s="594">
        <v>1</v>
      </c>
      <c r="L4" s="88">
        <v>1</v>
      </c>
      <c r="M4" s="88">
        <v>1</v>
      </c>
      <c r="N4" s="88">
        <v>1</v>
      </c>
      <c r="O4" s="624">
        <v>1</v>
      </c>
      <c r="P4" s="624">
        <v>1</v>
      </c>
      <c r="Q4" s="594">
        <v>1</v>
      </c>
      <c r="R4" s="88">
        <v>1</v>
      </c>
      <c r="S4" s="88">
        <v>1</v>
      </c>
      <c r="T4" s="88">
        <v>1</v>
      </c>
      <c r="U4" s="88">
        <v>1</v>
      </c>
      <c r="V4" s="88">
        <v>1</v>
      </c>
      <c r="W4" s="594">
        <v>1</v>
      </c>
      <c r="X4" s="88">
        <v>1</v>
      </c>
      <c r="Y4" s="88">
        <v>1</v>
      </c>
      <c r="Z4" s="88">
        <v>1</v>
      </c>
      <c r="AA4" s="624">
        <v>1</v>
      </c>
      <c r="AB4" s="624">
        <v>1</v>
      </c>
      <c r="AC4" s="594">
        <v>1</v>
      </c>
      <c r="AD4" s="88">
        <v>1</v>
      </c>
      <c r="AE4" s="88">
        <v>1</v>
      </c>
      <c r="AF4" s="88">
        <v>0</v>
      </c>
      <c r="AG4" s="363">
        <v>1</v>
      </c>
      <c r="AH4" s="363">
        <v>1</v>
      </c>
      <c r="AI4" s="155">
        <v>1</v>
      </c>
      <c r="AJ4" s="88">
        <v>1</v>
      </c>
      <c r="AK4" s="88">
        <v>0</v>
      </c>
      <c r="AL4" s="88">
        <v>1</v>
      </c>
      <c r="AM4" s="12"/>
    </row>
    <row r="5" spans="1:39" ht="15" customHeight="1">
      <c r="A5" s="12"/>
      <c r="B5" s="751"/>
      <c r="C5" s="39">
        <f t="shared" ref="C5:C68" si="0">C4+1</f>
        <v>3</v>
      </c>
      <c r="D5" s="39">
        <v>1</v>
      </c>
      <c r="E5" s="36" t="s">
        <v>327</v>
      </c>
      <c r="F5" s="161">
        <v>0</v>
      </c>
      <c r="G5" s="161">
        <v>0</v>
      </c>
      <c r="H5" s="161">
        <v>0</v>
      </c>
      <c r="I5" s="161">
        <v>1</v>
      </c>
      <c r="J5" s="161">
        <v>1</v>
      </c>
      <c r="K5" s="594">
        <v>1</v>
      </c>
      <c r="L5" s="88">
        <v>1</v>
      </c>
      <c r="M5" s="88">
        <v>1</v>
      </c>
      <c r="N5" s="88">
        <v>1</v>
      </c>
      <c r="O5" s="624">
        <v>1</v>
      </c>
      <c r="P5" s="624">
        <v>1</v>
      </c>
      <c r="Q5" s="594">
        <v>1</v>
      </c>
      <c r="R5" s="88">
        <v>1</v>
      </c>
      <c r="S5" s="88">
        <v>1</v>
      </c>
      <c r="T5" s="88">
        <v>1</v>
      </c>
      <c r="U5" s="88">
        <v>1</v>
      </c>
      <c r="V5" s="88">
        <v>1</v>
      </c>
      <c r="W5" s="594">
        <v>1</v>
      </c>
      <c r="X5" s="88">
        <v>1</v>
      </c>
      <c r="Y5" s="88">
        <v>1</v>
      </c>
      <c r="Z5" s="88">
        <v>1</v>
      </c>
      <c r="AA5" s="624">
        <v>1</v>
      </c>
      <c r="AB5" s="624">
        <v>1</v>
      </c>
      <c r="AC5" s="594">
        <v>1</v>
      </c>
      <c r="AD5" s="88">
        <v>1</v>
      </c>
      <c r="AE5" s="88">
        <v>1</v>
      </c>
      <c r="AF5" s="88">
        <v>1</v>
      </c>
      <c r="AG5" s="363">
        <v>1</v>
      </c>
      <c r="AH5" s="363">
        <v>1</v>
      </c>
      <c r="AI5" s="155">
        <v>1</v>
      </c>
      <c r="AJ5" s="88">
        <v>1</v>
      </c>
      <c r="AK5" s="88">
        <v>1</v>
      </c>
      <c r="AL5" s="88">
        <v>1</v>
      </c>
      <c r="AM5" s="12"/>
    </row>
    <row r="6" spans="1:39" ht="15" customHeight="1">
      <c r="A6" s="12"/>
      <c r="B6" s="751"/>
      <c r="C6" s="39">
        <f t="shared" si="0"/>
        <v>4</v>
      </c>
      <c r="D6" s="39">
        <v>1</v>
      </c>
      <c r="E6" s="36" t="s">
        <v>1679</v>
      </c>
      <c r="F6" s="161">
        <v>0</v>
      </c>
      <c r="G6" s="161">
        <v>0</v>
      </c>
      <c r="H6" s="161">
        <v>0</v>
      </c>
      <c r="I6" s="161">
        <v>1</v>
      </c>
      <c r="J6" s="161">
        <v>1</v>
      </c>
      <c r="K6" s="594">
        <v>1</v>
      </c>
      <c r="L6" s="88">
        <v>1</v>
      </c>
      <c r="M6" s="88">
        <v>1</v>
      </c>
      <c r="N6" s="88">
        <v>0</v>
      </c>
      <c r="O6" s="624">
        <v>1</v>
      </c>
      <c r="P6" s="624">
        <v>1</v>
      </c>
      <c r="Q6" s="594">
        <v>1</v>
      </c>
      <c r="R6" s="88">
        <v>1</v>
      </c>
      <c r="S6" s="88">
        <v>1</v>
      </c>
      <c r="T6" s="88">
        <v>0</v>
      </c>
      <c r="U6" s="88">
        <v>1</v>
      </c>
      <c r="V6" s="88">
        <v>1</v>
      </c>
      <c r="W6" s="594">
        <v>1</v>
      </c>
      <c r="X6" s="88">
        <v>1</v>
      </c>
      <c r="Y6" s="88">
        <v>1</v>
      </c>
      <c r="Z6" s="88">
        <v>1</v>
      </c>
      <c r="AA6" s="624">
        <v>1</v>
      </c>
      <c r="AB6" s="624">
        <v>1</v>
      </c>
      <c r="AC6" s="594">
        <v>1</v>
      </c>
      <c r="AD6" s="88">
        <v>1</v>
      </c>
      <c r="AE6" s="88">
        <v>1</v>
      </c>
      <c r="AF6" s="88">
        <v>1</v>
      </c>
      <c r="AG6" s="363">
        <v>1</v>
      </c>
      <c r="AH6" s="363">
        <v>1</v>
      </c>
      <c r="AI6" s="155">
        <v>1</v>
      </c>
      <c r="AJ6" s="88">
        <v>1</v>
      </c>
      <c r="AK6" s="88">
        <v>1</v>
      </c>
      <c r="AL6" s="88">
        <v>1</v>
      </c>
      <c r="AM6" s="12"/>
    </row>
    <row r="7" spans="1:39" ht="15" customHeight="1">
      <c r="A7" s="12"/>
      <c r="B7" s="751"/>
      <c r="C7" s="39">
        <f t="shared" si="0"/>
        <v>5</v>
      </c>
      <c r="D7" s="39">
        <v>1</v>
      </c>
      <c r="E7" s="36" t="s">
        <v>328</v>
      </c>
      <c r="F7" s="161">
        <v>0</v>
      </c>
      <c r="G7" s="161">
        <v>0</v>
      </c>
      <c r="H7" s="161">
        <v>0</v>
      </c>
      <c r="I7" s="161">
        <v>1</v>
      </c>
      <c r="J7" s="161">
        <v>1</v>
      </c>
      <c r="K7" s="594">
        <v>1</v>
      </c>
      <c r="L7" s="88">
        <v>1</v>
      </c>
      <c r="M7" s="107" t="s">
        <v>1693</v>
      </c>
      <c r="N7" s="88" t="s">
        <v>1693</v>
      </c>
      <c r="O7" s="624">
        <v>1</v>
      </c>
      <c r="P7" s="624">
        <v>1</v>
      </c>
      <c r="Q7" s="594">
        <v>1</v>
      </c>
      <c r="R7" s="88">
        <v>1</v>
      </c>
      <c r="S7" s="88" t="s">
        <v>1693</v>
      </c>
      <c r="T7" s="88" t="s">
        <v>1693</v>
      </c>
      <c r="U7" s="88">
        <v>1</v>
      </c>
      <c r="V7" s="88">
        <v>1</v>
      </c>
      <c r="W7" s="594">
        <v>1</v>
      </c>
      <c r="X7" s="88">
        <v>1</v>
      </c>
      <c r="Y7" s="88" t="s">
        <v>1693</v>
      </c>
      <c r="Z7" s="88" t="s">
        <v>1693</v>
      </c>
      <c r="AA7" s="624">
        <v>1</v>
      </c>
      <c r="AB7" s="624">
        <v>1</v>
      </c>
      <c r="AC7" s="594">
        <v>1</v>
      </c>
      <c r="AD7" s="88">
        <v>1</v>
      </c>
      <c r="AE7" s="88" t="s">
        <v>1693</v>
      </c>
      <c r="AF7" s="88" t="s">
        <v>1693</v>
      </c>
      <c r="AG7" s="363">
        <v>1</v>
      </c>
      <c r="AH7" s="363">
        <v>1</v>
      </c>
      <c r="AI7" s="155">
        <v>1</v>
      </c>
      <c r="AJ7" s="88">
        <v>1</v>
      </c>
      <c r="AK7" s="88" t="s">
        <v>1693</v>
      </c>
      <c r="AL7" s="88" t="s">
        <v>1693</v>
      </c>
      <c r="AM7" s="12" t="s">
        <v>1371</v>
      </c>
    </row>
    <row r="8" spans="1:39" ht="15" customHeight="1">
      <c r="A8" s="12"/>
      <c r="B8" s="751"/>
      <c r="C8" s="39">
        <f t="shared" si="0"/>
        <v>6</v>
      </c>
      <c r="D8" s="39">
        <v>1</v>
      </c>
      <c r="E8" s="36" t="s">
        <v>1680</v>
      </c>
      <c r="F8" s="161">
        <v>0</v>
      </c>
      <c r="G8" s="161">
        <v>0</v>
      </c>
      <c r="H8" s="161">
        <v>0</v>
      </c>
      <c r="I8" s="161">
        <v>1</v>
      </c>
      <c r="J8" s="161">
        <v>1</v>
      </c>
      <c r="K8" s="594">
        <v>1</v>
      </c>
      <c r="L8" s="88">
        <v>1</v>
      </c>
      <c r="M8" s="88">
        <v>1</v>
      </c>
      <c r="N8" s="88">
        <v>1</v>
      </c>
      <c r="O8" s="624">
        <v>1</v>
      </c>
      <c r="P8" s="624">
        <v>1</v>
      </c>
      <c r="Q8" s="594">
        <v>1</v>
      </c>
      <c r="R8" s="88">
        <v>1</v>
      </c>
      <c r="S8" s="88">
        <v>1</v>
      </c>
      <c r="T8" s="88">
        <v>1</v>
      </c>
      <c r="U8" s="88">
        <v>1</v>
      </c>
      <c r="V8" s="88">
        <v>1</v>
      </c>
      <c r="W8" s="594">
        <v>1</v>
      </c>
      <c r="X8" s="88">
        <v>1</v>
      </c>
      <c r="Y8" s="88">
        <v>1</v>
      </c>
      <c r="Z8" s="88">
        <v>1</v>
      </c>
      <c r="AA8" s="625">
        <v>0</v>
      </c>
      <c r="AB8" s="625">
        <v>0</v>
      </c>
      <c r="AC8" s="594">
        <v>1</v>
      </c>
      <c r="AD8" s="88">
        <v>1</v>
      </c>
      <c r="AE8" s="88">
        <v>0</v>
      </c>
      <c r="AF8" s="88">
        <v>1</v>
      </c>
      <c r="AG8" s="363">
        <v>1</v>
      </c>
      <c r="AH8" s="363">
        <v>1</v>
      </c>
      <c r="AI8" s="155">
        <v>1</v>
      </c>
      <c r="AJ8" s="88">
        <v>1</v>
      </c>
      <c r="AK8" s="88">
        <v>1</v>
      </c>
      <c r="AL8" s="88">
        <v>1</v>
      </c>
      <c r="AM8" s="12" t="s">
        <v>1371</v>
      </c>
    </row>
    <row r="9" spans="1:39" ht="15" customHeight="1">
      <c r="A9" s="12"/>
      <c r="B9" s="751"/>
      <c r="C9" s="39">
        <f t="shared" si="0"/>
        <v>7</v>
      </c>
      <c r="D9" s="39">
        <v>1</v>
      </c>
      <c r="E9" s="36" t="s">
        <v>1683</v>
      </c>
      <c r="F9" s="161">
        <v>0</v>
      </c>
      <c r="G9" s="161">
        <v>0</v>
      </c>
      <c r="H9" s="161">
        <v>0</v>
      </c>
      <c r="I9" s="161">
        <v>1</v>
      </c>
      <c r="J9" s="161">
        <v>1</v>
      </c>
      <c r="K9" s="594">
        <v>1</v>
      </c>
      <c r="L9" s="88">
        <v>0</v>
      </c>
      <c r="M9" s="88" t="s">
        <v>1693</v>
      </c>
      <c r="N9" s="88" t="s">
        <v>1693</v>
      </c>
      <c r="O9" s="624">
        <v>1</v>
      </c>
      <c r="P9" s="624">
        <v>1</v>
      </c>
      <c r="Q9" s="594">
        <v>1</v>
      </c>
      <c r="R9" s="88">
        <v>1</v>
      </c>
      <c r="S9" s="88" t="s">
        <v>1693</v>
      </c>
      <c r="T9" s="88" t="s">
        <v>1693</v>
      </c>
      <c r="U9" s="88">
        <v>1</v>
      </c>
      <c r="V9" s="88">
        <v>1</v>
      </c>
      <c r="W9" s="594">
        <v>1</v>
      </c>
      <c r="X9" s="88">
        <v>0</v>
      </c>
      <c r="Y9" s="88" t="s">
        <v>1693</v>
      </c>
      <c r="Z9" s="88" t="s">
        <v>1693</v>
      </c>
      <c r="AA9" s="624">
        <v>1</v>
      </c>
      <c r="AB9" s="624">
        <v>1</v>
      </c>
      <c r="AC9" s="594">
        <v>1</v>
      </c>
      <c r="AD9" s="88">
        <v>1</v>
      </c>
      <c r="AE9" s="88" t="s">
        <v>1693</v>
      </c>
      <c r="AF9" s="88" t="s">
        <v>1693</v>
      </c>
      <c r="AG9" s="363">
        <v>1</v>
      </c>
      <c r="AH9" s="363">
        <v>1</v>
      </c>
      <c r="AI9" s="155">
        <v>1</v>
      </c>
      <c r="AJ9" s="88">
        <v>1</v>
      </c>
      <c r="AK9" s="88" t="s">
        <v>1693</v>
      </c>
      <c r="AL9" s="88" t="s">
        <v>1693</v>
      </c>
      <c r="AM9" s="12" t="s">
        <v>1371</v>
      </c>
    </row>
    <row r="10" spans="1:39" ht="15" customHeight="1">
      <c r="A10" s="12"/>
      <c r="B10" s="751"/>
      <c r="C10" s="39">
        <f t="shared" si="0"/>
        <v>8</v>
      </c>
      <c r="D10" s="39">
        <v>1</v>
      </c>
      <c r="E10" s="36" t="s">
        <v>1681</v>
      </c>
      <c r="F10" s="161">
        <v>0</v>
      </c>
      <c r="G10" s="161">
        <v>0</v>
      </c>
      <c r="H10" s="161">
        <v>0</v>
      </c>
      <c r="I10" s="161">
        <v>1</v>
      </c>
      <c r="J10" s="161">
        <v>1</v>
      </c>
      <c r="K10" s="594">
        <v>1</v>
      </c>
      <c r="L10" s="88">
        <v>1</v>
      </c>
      <c r="M10" s="88">
        <v>1</v>
      </c>
      <c r="N10" s="88">
        <v>1</v>
      </c>
      <c r="O10" s="625">
        <v>1</v>
      </c>
      <c r="P10" s="625">
        <v>1</v>
      </c>
      <c r="Q10" s="594">
        <v>0</v>
      </c>
      <c r="R10" s="88">
        <v>0</v>
      </c>
      <c r="S10" s="88">
        <v>1</v>
      </c>
      <c r="T10" s="88">
        <v>1</v>
      </c>
      <c r="U10" s="88">
        <v>1</v>
      </c>
      <c r="V10" s="88">
        <v>1</v>
      </c>
      <c r="W10" s="594">
        <v>1</v>
      </c>
      <c r="X10" s="88">
        <v>1</v>
      </c>
      <c r="Y10" s="88">
        <v>1</v>
      </c>
      <c r="Z10" s="88">
        <v>1</v>
      </c>
      <c r="AA10" s="624">
        <v>0</v>
      </c>
      <c r="AB10" s="624">
        <v>0</v>
      </c>
      <c r="AC10" s="594">
        <v>0</v>
      </c>
      <c r="AD10" s="88">
        <v>0</v>
      </c>
      <c r="AE10" s="88">
        <v>0</v>
      </c>
      <c r="AF10" s="88">
        <v>1</v>
      </c>
      <c r="AG10" s="363">
        <v>1</v>
      </c>
      <c r="AH10" s="363">
        <v>1</v>
      </c>
      <c r="AI10" s="155">
        <v>1</v>
      </c>
      <c r="AJ10" s="88">
        <v>1</v>
      </c>
      <c r="AK10" s="88">
        <v>1</v>
      </c>
      <c r="AL10" s="88">
        <v>0</v>
      </c>
      <c r="AM10" s="12" t="s">
        <v>1371</v>
      </c>
    </row>
    <row r="11" spans="1:39" ht="15" customHeight="1">
      <c r="A11" s="12"/>
      <c r="B11" s="751"/>
      <c r="C11" s="39">
        <f t="shared" si="0"/>
        <v>9</v>
      </c>
      <c r="D11" s="39">
        <v>1</v>
      </c>
      <c r="E11" s="36" t="s">
        <v>329</v>
      </c>
      <c r="F11" s="161">
        <v>0</v>
      </c>
      <c r="G11" s="161">
        <v>0</v>
      </c>
      <c r="H11" s="161">
        <v>0</v>
      </c>
      <c r="I11" s="161">
        <v>1</v>
      </c>
      <c r="J11" s="161">
        <v>1</v>
      </c>
      <c r="K11" s="594">
        <v>1</v>
      </c>
      <c r="L11" s="88">
        <v>1</v>
      </c>
      <c r="M11" s="88" t="s">
        <v>1693</v>
      </c>
      <c r="N11" s="88" t="s">
        <v>1693</v>
      </c>
      <c r="O11" s="624">
        <v>1</v>
      </c>
      <c r="P11" s="624">
        <v>1</v>
      </c>
      <c r="Q11" s="594">
        <v>1</v>
      </c>
      <c r="R11" s="88">
        <v>1</v>
      </c>
      <c r="S11" s="88" t="s">
        <v>1693</v>
      </c>
      <c r="T11" s="88" t="s">
        <v>1693</v>
      </c>
      <c r="U11" s="88">
        <v>1</v>
      </c>
      <c r="V11" s="88">
        <v>1</v>
      </c>
      <c r="W11" s="594">
        <v>1</v>
      </c>
      <c r="X11" s="88">
        <v>1</v>
      </c>
      <c r="Y11" s="88" t="s">
        <v>1693</v>
      </c>
      <c r="Z11" s="88" t="s">
        <v>1693</v>
      </c>
      <c r="AA11" s="624">
        <v>1</v>
      </c>
      <c r="AB11" s="624">
        <v>1</v>
      </c>
      <c r="AC11" s="594">
        <v>1</v>
      </c>
      <c r="AD11" s="88">
        <v>1</v>
      </c>
      <c r="AE11" s="88" t="s">
        <v>1693</v>
      </c>
      <c r="AF11" s="88" t="s">
        <v>1693</v>
      </c>
      <c r="AG11" s="363">
        <v>1</v>
      </c>
      <c r="AH11" s="363">
        <v>1</v>
      </c>
      <c r="AI11" s="155">
        <v>1</v>
      </c>
      <c r="AJ11" s="88">
        <v>1</v>
      </c>
      <c r="AK11" s="88" t="s">
        <v>1693</v>
      </c>
      <c r="AL11" s="88" t="s">
        <v>1693</v>
      </c>
      <c r="AM11" s="12" t="s">
        <v>1371</v>
      </c>
    </row>
    <row r="12" spans="1:39" ht="15" customHeight="1">
      <c r="A12" s="12"/>
      <c r="B12" s="751"/>
      <c r="C12" s="39">
        <f t="shared" si="0"/>
        <v>10</v>
      </c>
      <c r="D12" s="39">
        <v>1</v>
      </c>
      <c r="E12" s="36" t="s">
        <v>330</v>
      </c>
      <c r="F12" s="161">
        <v>0</v>
      </c>
      <c r="G12" s="161">
        <v>0</v>
      </c>
      <c r="H12" s="161">
        <v>0</v>
      </c>
      <c r="I12" s="161">
        <v>1</v>
      </c>
      <c r="J12" s="161">
        <v>1</v>
      </c>
      <c r="K12" s="594">
        <v>1</v>
      </c>
      <c r="L12" s="88">
        <v>1</v>
      </c>
      <c r="M12" s="88">
        <v>1</v>
      </c>
      <c r="N12" s="88">
        <v>1</v>
      </c>
      <c r="O12" s="624">
        <v>1</v>
      </c>
      <c r="P12" s="624">
        <v>1</v>
      </c>
      <c r="Q12" s="594">
        <v>1</v>
      </c>
      <c r="R12" s="88">
        <v>1</v>
      </c>
      <c r="S12" s="88">
        <v>0</v>
      </c>
      <c r="T12" s="88">
        <v>1</v>
      </c>
      <c r="U12" s="88">
        <v>1</v>
      </c>
      <c r="V12" s="88">
        <v>1</v>
      </c>
      <c r="W12" s="594">
        <v>1</v>
      </c>
      <c r="X12" s="88">
        <v>1</v>
      </c>
      <c r="Y12" s="88">
        <v>1</v>
      </c>
      <c r="Z12" s="88">
        <v>1</v>
      </c>
      <c r="AA12" s="624">
        <v>1</v>
      </c>
      <c r="AB12" s="624">
        <v>1</v>
      </c>
      <c r="AC12" s="594">
        <v>1</v>
      </c>
      <c r="AD12" s="88">
        <v>0</v>
      </c>
      <c r="AE12" s="88">
        <v>0</v>
      </c>
      <c r="AF12" s="88">
        <v>1</v>
      </c>
      <c r="AG12" s="363">
        <v>1</v>
      </c>
      <c r="AH12" s="363">
        <v>1</v>
      </c>
      <c r="AI12" s="155">
        <v>1</v>
      </c>
      <c r="AJ12" s="88">
        <v>1</v>
      </c>
      <c r="AK12" s="88">
        <v>1</v>
      </c>
      <c r="AL12" s="88">
        <v>1</v>
      </c>
      <c r="AM12" s="12" t="s">
        <v>1371</v>
      </c>
    </row>
    <row r="13" spans="1:39" ht="15" customHeight="1">
      <c r="A13" s="12"/>
      <c r="B13" s="751"/>
      <c r="C13" s="39">
        <f t="shared" si="0"/>
        <v>11</v>
      </c>
      <c r="D13" s="39">
        <v>1</v>
      </c>
      <c r="E13" s="36" t="s">
        <v>331</v>
      </c>
      <c r="F13" s="161">
        <v>0</v>
      </c>
      <c r="G13" s="161">
        <v>0</v>
      </c>
      <c r="H13" s="161">
        <v>0</v>
      </c>
      <c r="I13" s="188">
        <v>0</v>
      </c>
      <c r="J13" s="188">
        <v>0</v>
      </c>
      <c r="K13" s="594">
        <v>1</v>
      </c>
      <c r="L13" s="88">
        <v>1</v>
      </c>
      <c r="M13" s="88" t="s">
        <v>1693</v>
      </c>
      <c r="N13" s="88" t="s">
        <v>1693</v>
      </c>
      <c r="O13" s="624">
        <v>0</v>
      </c>
      <c r="P13" s="624">
        <v>0</v>
      </c>
      <c r="Q13" s="594">
        <v>0</v>
      </c>
      <c r="R13" s="88">
        <v>1</v>
      </c>
      <c r="S13" s="88" t="s">
        <v>1693</v>
      </c>
      <c r="T13" s="88" t="s">
        <v>1693</v>
      </c>
      <c r="U13" s="88">
        <v>1</v>
      </c>
      <c r="V13" s="88">
        <v>0</v>
      </c>
      <c r="W13" s="594">
        <v>0</v>
      </c>
      <c r="X13" s="88">
        <v>1</v>
      </c>
      <c r="Y13" s="88" t="s">
        <v>1693</v>
      </c>
      <c r="Z13" s="88" t="s">
        <v>1693</v>
      </c>
      <c r="AA13" s="625">
        <v>0</v>
      </c>
      <c r="AB13" s="625">
        <v>0</v>
      </c>
      <c r="AC13" s="594">
        <v>1</v>
      </c>
      <c r="AD13" s="88">
        <v>1</v>
      </c>
      <c r="AE13" s="88" t="s">
        <v>1693</v>
      </c>
      <c r="AF13" s="88" t="s">
        <v>1693</v>
      </c>
      <c r="AG13" s="363">
        <v>1</v>
      </c>
      <c r="AH13" s="363">
        <v>1</v>
      </c>
      <c r="AI13" s="155">
        <v>1</v>
      </c>
      <c r="AJ13" s="88">
        <v>1</v>
      </c>
      <c r="AK13" s="88" t="s">
        <v>1693</v>
      </c>
      <c r="AL13" s="88" t="s">
        <v>1693</v>
      </c>
      <c r="AM13" s="12" t="s">
        <v>1371</v>
      </c>
    </row>
    <row r="14" spans="1:39" ht="15" customHeight="1">
      <c r="A14" s="12"/>
      <c r="B14" s="752"/>
      <c r="C14" s="39">
        <f t="shared" si="0"/>
        <v>12</v>
      </c>
      <c r="D14" s="40">
        <v>1</v>
      </c>
      <c r="E14" s="36" t="s">
        <v>1682</v>
      </c>
      <c r="F14" s="161">
        <v>0</v>
      </c>
      <c r="G14" s="161">
        <v>0</v>
      </c>
      <c r="H14" s="161">
        <v>0</v>
      </c>
      <c r="I14" s="161">
        <v>1</v>
      </c>
      <c r="J14" s="161">
        <v>0</v>
      </c>
      <c r="K14" s="594">
        <v>0</v>
      </c>
      <c r="L14" s="88">
        <v>0</v>
      </c>
      <c r="M14" s="88" t="s">
        <v>1693</v>
      </c>
      <c r="N14" s="88" t="s">
        <v>1693</v>
      </c>
      <c r="O14" s="625">
        <v>0</v>
      </c>
      <c r="P14" s="625">
        <v>0</v>
      </c>
      <c r="Q14" s="594">
        <v>1</v>
      </c>
      <c r="R14" s="88">
        <v>1</v>
      </c>
      <c r="S14" s="88" t="s">
        <v>1693</v>
      </c>
      <c r="T14" s="88" t="s">
        <v>1693</v>
      </c>
      <c r="U14" s="188">
        <v>0</v>
      </c>
      <c r="V14" s="188">
        <v>0</v>
      </c>
      <c r="W14" s="594">
        <v>1</v>
      </c>
      <c r="X14" s="88">
        <v>1</v>
      </c>
      <c r="Y14" s="88" t="s">
        <v>1693</v>
      </c>
      <c r="Z14" s="88" t="s">
        <v>1693</v>
      </c>
      <c r="AA14" s="624">
        <v>0</v>
      </c>
      <c r="AB14" s="624">
        <v>0</v>
      </c>
      <c r="AC14" s="594">
        <v>0</v>
      </c>
      <c r="AD14" s="88">
        <v>0</v>
      </c>
      <c r="AE14" s="88" t="s">
        <v>1693</v>
      </c>
      <c r="AF14" s="88" t="s">
        <v>1693</v>
      </c>
      <c r="AG14" s="363">
        <v>1</v>
      </c>
      <c r="AH14" s="363">
        <v>1</v>
      </c>
      <c r="AI14" s="155">
        <v>1</v>
      </c>
      <c r="AJ14" s="88">
        <v>1</v>
      </c>
      <c r="AK14" s="88" t="s">
        <v>1693</v>
      </c>
      <c r="AL14" s="88" t="s">
        <v>1693</v>
      </c>
      <c r="AM14" s="12" t="s">
        <v>1371</v>
      </c>
    </row>
    <row r="15" spans="1:39" ht="15" customHeight="1">
      <c r="A15" s="12"/>
      <c r="B15" s="753" t="s">
        <v>332</v>
      </c>
      <c r="C15" s="41">
        <f t="shared" si="0"/>
        <v>13</v>
      </c>
      <c r="D15" s="43">
        <v>1</v>
      </c>
      <c r="E15" s="42" t="s">
        <v>1684</v>
      </c>
      <c r="F15" s="161">
        <v>0</v>
      </c>
      <c r="G15" s="161">
        <v>0</v>
      </c>
      <c r="H15" s="161">
        <v>0</v>
      </c>
      <c r="I15" s="161">
        <v>1</v>
      </c>
      <c r="J15" s="161">
        <v>1</v>
      </c>
      <c r="K15" s="594">
        <v>1</v>
      </c>
      <c r="L15" s="88">
        <v>1</v>
      </c>
      <c r="M15" s="88">
        <v>1</v>
      </c>
      <c r="N15" s="88">
        <v>1</v>
      </c>
      <c r="O15" s="624">
        <v>1</v>
      </c>
      <c r="P15" s="624">
        <v>1</v>
      </c>
      <c r="Q15" s="594">
        <v>1</v>
      </c>
      <c r="R15" s="88">
        <v>1</v>
      </c>
      <c r="S15" s="88">
        <v>1</v>
      </c>
      <c r="T15" s="88">
        <v>1</v>
      </c>
      <c r="U15" s="188">
        <v>0</v>
      </c>
      <c r="V15" s="188">
        <v>0</v>
      </c>
      <c r="W15" s="594">
        <v>1</v>
      </c>
      <c r="X15" s="88">
        <v>1</v>
      </c>
      <c r="Y15" s="88">
        <v>1</v>
      </c>
      <c r="Z15" s="88">
        <v>1</v>
      </c>
      <c r="AA15" s="624">
        <v>0</v>
      </c>
      <c r="AB15" s="624">
        <v>0</v>
      </c>
      <c r="AC15" s="594">
        <v>0</v>
      </c>
      <c r="AD15" s="88">
        <v>0</v>
      </c>
      <c r="AE15" s="88">
        <v>0</v>
      </c>
      <c r="AF15" s="88">
        <v>0</v>
      </c>
      <c r="AG15" s="363">
        <v>1</v>
      </c>
      <c r="AH15" s="363">
        <v>1</v>
      </c>
      <c r="AI15" s="155">
        <v>1</v>
      </c>
      <c r="AJ15" s="88">
        <v>1</v>
      </c>
      <c r="AK15" s="88">
        <v>1</v>
      </c>
      <c r="AL15" s="88">
        <v>1</v>
      </c>
      <c r="AM15" s="12" t="s">
        <v>1371</v>
      </c>
    </row>
    <row r="16" spans="1:39" ht="15" customHeight="1">
      <c r="A16" s="12"/>
      <c r="B16" s="754"/>
      <c r="C16" s="43">
        <f t="shared" si="0"/>
        <v>14</v>
      </c>
      <c r="D16" s="43">
        <v>1</v>
      </c>
      <c r="E16" s="42" t="s">
        <v>333</v>
      </c>
      <c r="F16" s="161">
        <v>0</v>
      </c>
      <c r="G16" s="161">
        <v>0</v>
      </c>
      <c r="H16" s="161">
        <v>0</v>
      </c>
      <c r="I16" s="161">
        <v>1</v>
      </c>
      <c r="J16" s="161">
        <v>1</v>
      </c>
      <c r="K16" s="594">
        <v>1</v>
      </c>
      <c r="L16" s="88">
        <v>1</v>
      </c>
      <c r="M16" s="88" t="s">
        <v>1693</v>
      </c>
      <c r="N16" s="88" t="s">
        <v>1693</v>
      </c>
      <c r="O16" s="624">
        <v>1</v>
      </c>
      <c r="P16" s="624">
        <v>1</v>
      </c>
      <c r="Q16" s="594">
        <v>1</v>
      </c>
      <c r="R16" s="88">
        <v>1</v>
      </c>
      <c r="S16" s="88" t="s">
        <v>1693</v>
      </c>
      <c r="T16" s="88" t="s">
        <v>1693</v>
      </c>
      <c r="U16" s="88">
        <v>1</v>
      </c>
      <c r="V16" s="88">
        <v>1</v>
      </c>
      <c r="W16" s="594">
        <v>1</v>
      </c>
      <c r="X16" s="88">
        <v>1</v>
      </c>
      <c r="Y16" s="88" t="s">
        <v>1693</v>
      </c>
      <c r="Z16" s="88" t="s">
        <v>1693</v>
      </c>
      <c r="AA16" s="624">
        <v>1</v>
      </c>
      <c r="AB16" s="624">
        <v>1</v>
      </c>
      <c r="AC16" s="594">
        <v>1</v>
      </c>
      <c r="AD16" s="88">
        <v>1</v>
      </c>
      <c r="AE16" s="88" t="s">
        <v>1693</v>
      </c>
      <c r="AF16" s="88" t="s">
        <v>1693</v>
      </c>
      <c r="AG16" s="363">
        <v>1</v>
      </c>
      <c r="AH16" s="363">
        <v>1</v>
      </c>
      <c r="AI16" s="155">
        <v>1</v>
      </c>
      <c r="AJ16" s="88">
        <v>1</v>
      </c>
      <c r="AK16" s="88" t="s">
        <v>1693</v>
      </c>
      <c r="AL16" s="88" t="s">
        <v>1693</v>
      </c>
      <c r="AM16" s="12" t="s">
        <v>1371</v>
      </c>
    </row>
    <row r="17" spans="1:39" ht="15" customHeight="1">
      <c r="A17" s="12"/>
      <c r="B17" s="754"/>
      <c r="C17" s="43">
        <f t="shared" si="0"/>
        <v>15</v>
      </c>
      <c r="D17" s="43">
        <v>1</v>
      </c>
      <c r="E17" s="42" t="s">
        <v>334</v>
      </c>
      <c r="F17" s="161">
        <v>0</v>
      </c>
      <c r="G17" s="161">
        <v>0</v>
      </c>
      <c r="H17" s="161">
        <v>0</v>
      </c>
      <c r="I17" s="161">
        <v>1</v>
      </c>
      <c r="J17" s="161">
        <v>0</v>
      </c>
      <c r="K17" s="594">
        <v>0</v>
      </c>
      <c r="L17" s="88">
        <v>0</v>
      </c>
      <c r="M17" s="88" t="s">
        <v>1693</v>
      </c>
      <c r="N17" s="88" t="s">
        <v>1693</v>
      </c>
      <c r="O17" s="624">
        <v>0</v>
      </c>
      <c r="P17" s="624">
        <v>0</v>
      </c>
      <c r="Q17" s="594">
        <v>0</v>
      </c>
      <c r="R17" s="88">
        <v>1</v>
      </c>
      <c r="S17" s="88" t="s">
        <v>1693</v>
      </c>
      <c r="T17" s="88" t="s">
        <v>1693</v>
      </c>
      <c r="U17" s="88">
        <v>1</v>
      </c>
      <c r="V17" s="88">
        <v>0</v>
      </c>
      <c r="W17" s="594">
        <v>0</v>
      </c>
      <c r="X17" s="88">
        <v>0</v>
      </c>
      <c r="Y17" s="88" t="s">
        <v>1693</v>
      </c>
      <c r="Z17" s="88" t="s">
        <v>1693</v>
      </c>
      <c r="AA17" s="624">
        <v>0</v>
      </c>
      <c r="AB17" s="624">
        <v>0</v>
      </c>
      <c r="AC17" s="594">
        <v>0</v>
      </c>
      <c r="AD17" s="88">
        <v>1</v>
      </c>
      <c r="AE17" s="88" t="s">
        <v>1693</v>
      </c>
      <c r="AF17" s="88" t="s">
        <v>1693</v>
      </c>
      <c r="AG17" s="188">
        <v>1</v>
      </c>
      <c r="AH17" s="188">
        <v>1</v>
      </c>
      <c r="AI17" s="88">
        <v>0</v>
      </c>
      <c r="AJ17" s="88">
        <v>1</v>
      </c>
      <c r="AK17" s="88" t="s">
        <v>1693</v>
      </c>
      <c r="AL17" s="88" t="s">
        <v>1693</v>
      </c>
      <c r="AM17" s="12" t="s">
        <v>1371</v>
      </c>
    </row>
    <row r="18" spans="1:39" ht="15" customHeight="1">
      <c r="A18" s="12"/>
      <c r="B18" s="754"/>
      <c r="C18" s="43">
        <f t="shared" si="0"/>
        <v>16</v>
      </c>
      <c r="D18" s="43">
        <v>1</v>
      </c>
      <c r="E18" s="42" t="s">
        <v>1685</v>
      </c>
      <c r="F18" s="161">
        <v>0</v>
      </c>
      <c r="G18" s="161">
        <v>0</v>
      </c>
      <c r="H18" s="161">
        <v>0</v>
      </c>
      <c r="I18" s="161">
        <v>1</v>
      </c>
      <c r="J18" s="161">
        <v>1</v>
      </c>
      <c r="K18" s="594">
        <v>1</v>
      </c>
      <c r="L18" s="88">
        <v>1</v>
      </c>
      <c r="M18" s="88" t="s">
        <v>1693</v>
      </c>
      <c r="N18" s="88" t="s">
        <v>1693</v>
      </c>
      <c r="O18" s="624">
        <v>1</v>
      </c>
      <c r="P18" s="624">
        <v>1</v>
      </c>
      <c r="Q18" s="594">
        <v>1</v>
      </c>
      <c r="R18" s="88">
        <v>1</v>
      </c>
      <c r="S18" s="88" t="s">
        <v>1693</v>
      </c>
      <c r="T18" s="88" t="s">
        <v>1693</v>
      </c>
      <c r="U18" s="88">
        <v>1</v>
      </c>
      <c r="V18" s="88">
        <v>1</v>
      </c>
      <c r="W18" s="594">
        <v>1</v>
      </c>
      <c r="X18" s="88">
        <v>1</v>
      </c>
      <c r="Y18" s="88" t="s">
        <v>1693</v>
      </c>
      <c r="Z18" s="88" t="s">
        <v>1693</v>
      </c>
      <c r="AA18" s="624">
        <v>1</v>
      </c>
      <c r="AB18" s="624">
        <v>1</v>
      </c>
      <c r="AC18" s="594">
        <v>1</v>
      </c>
      <c r="AD18" s="88">
        <v>1</v>
      </c>
      <c r="AE18" s="88" t="s">
        <v>1693</v>
      </c>
      <c r="AF18" s="88" t="s">
        <v>1693</v>
      </c>
      <c r="AG18" s="363">
        <v>1</v>
      </c>
      <c r="AH18" s="363">
        <v>1</v>
      </c>
      <c r="AI18" s="155">
        <v>1</v>
      </c>
      <c r="AJ18" s="88">
        <v>1</v>
      </c>
      <c r="AK18" s="88" t="s">
        <v>1693</v>
      </c>
      <c r="AL18" s="88" t="s">
        <v>1693</v>
      </c>
      <c r="AM18" s="12" t="s">
        <v>1371</v>
      </c>
    </row>
    <row r="19" spans="1:39" ht="15" customHeight="1">
      <c r="A19" s="12"/>
      <c r="B19" s="754"/>
      <c r="C19" s="43">
        <f t="shared" si="0"/>
        <v>17</v>
      </c>
      <c r="D19" s="43">
        <v>1</v>
      </c>
      <c r="E19" s="42" t="s">
        <v>335</v>
      </c>
      <c r="F19" s="161">
        <v>0</v>
      </c>
      <c r="G19" s="161">
        <v>0</v>
      </c>
      <c r="H19" s="161">
        <v>0</v>
      </c>
      <c r="I19" s="161">
        <v>1</v>
      </c>
      <c r="J19" s="161">
        <v>1</v>
      </c>
      <c r="K19" s="594">
        <v>0</v>
      </c>
      <c r="L19" s="88">
        <v>0</v>
      </c>
      <c r="M19" s="88">
        <v>0</v>
      </c>
      <c r="N19" s="88">
        <v>1</v>
      </c>
      <c r="O19" s="624">
        <v>1</v>
      </c>
      <c r="P19" s="624">
        <v>1</v>
      </c>
      <c r="Q19" s="594">
        <v>1</v>
      </c>
      <c r="R19" s="88">
        <v>1</v>
      </c>
      <c r="S19" s="88">
        <v>1</v>
      </c>
      <c r="T19" s="88">
        <v>1</v>
      </c>
      <c r="U19" s="188">
        <v>1</v>
      </c>
      <c r="V19" s="188">
        <v>1</v>
      </c>
      <c r="W19" s="594">
        <v>0</v>
      </c>
      <c r="X19" s="88">
        <v>0</v>
      </c>
      <c r="Y19" s="88">
        <v>1</v>
      </c>
      <c r="Z19" s="88">
        <v>1</v>
      </c>
      <c r="AA19" s="624">
        <v>1</v>
      </c>
      <c r="AB19" s="624">
        <v>1</v>
      </c>
      <c r="AC19" s="594">
        <v>1</v>
      </c>
      <c r="AD19" s="88">
        <v>0</v>
      </c>
      <c r="AE19" s="88">
        <v>0</v>
      </c>
      <c r="AF19" s="88">
        <v>1</v>
      </c>
      <c r="AG19" s="363">
        <v>1</v>
      </c>
      <c r="AH19" s="363">
        <v>1</v>
      </c>
      <c r="AI19" s="155">
        <v>1</v>
      </c>
      <c r="AJ19" s="88">
        <v>1</v>
      </c>
      <c r="AK19" s="88">
        <v>1</v>
      </c>
      <c r="AL19" s="88">
        <v>1</v>
      </c>
      <c r="AM19" s="12" t="s">
        <v>1371</v>
      </c>
    </row>
    <row r="20" spans="1:39" ht="15" customHeight="1">
      <c r="A20" s="12"/>
      <c r="B20" s="754"/>
      <c r="C20" s="43">
        <f t="shared" si="0"/>
        <v>18</v>
      </c>
      <c r="D20" s="43">
        <v>1</v>
      </c>
      <c r="E20" s="42" t="s">
        <v>336</v>
      </c>
      <c r="F20" s="161">
        <v>0</v>
      </c>
      <c r="G20" s="161">
        <v>0</v>
      </c>
      <c r="H20" s="161">
        <v>0</v>
      </c>
      <c r="I20" s="161">
        <v>1</v>
      </c>
      <c r="J20" s="161">
        <v>1</v>
      </c>
      <c r="K20" s="594">
        <v>1</v>
      </c>
      <c r="L20" s="88">
        <v>1</v>
      </c>
      <c r="M20" s="88">
        <v>1</v>
      </c>
      <c r="N20" s="88">
        <v>1</v>
      </c>
      <c r="O20" s="624">
        <v>1</v>
      </c>
      <c r="P20" s="624">
        <v>1</v>
      </c>
      <c r="Q20" s="594">
        <v>1</v>
      </c>
      <c r="R20" s="88">
        <v>1</v>
      </c>
      <c r="S20" s="88">
        <v>1</v>
      </c>
      <c r="T20" s="88">
        <v>1</v>
      </c>
      <c r="U20" s="88">
        <v>1</v>
      </c>
      <c r="V20" s="88">
        <v>1</v>
      </c>
      <c r="W20" s="594">
        <v>1</v>
      </c>
      <c r="X20" s="88">
        <v>1</v>
      </c>
      <c r="Y20" s="88">
        <v>1</v>
      </c>
      <c r="Z20" s="88">
        <v>1</v>
      </c>
      <c r="AA20" s="624">
        <v>1</v>
      </c>
      <c r="AB20" s="624">
        <v>1</v>
      </c>
      <c r="AC20" s="594">
        <v>1</v>
      </c>
      <c r="AD20" s="88">
        <v>1</v>
      </c>
      <c r="AE20" s="88">
        <v>0</v>
      </c>
      <c r="AF20" s="88">
        <v>1</v>
      </c>
      <c r="AG20" s="363">
        <v>1</v>
      </c>
      <c r="AH20" s="363">
        <v>1</v>
      </c>
      <c r="AI20" s="155">
        <v>1</v>
      </c>
      <c r="AJ20" s="88">
        <v>1</v>
      </c>
      <c r="AK20" s="88">
        <v>1</v>
      </c>
      <c r="AL20" s="88">
        <v>1</v>
      </c>
      <c r="AM20" s="12" t="s">
        <v>1371</v>
      </c>
    </row>
    <row r="21" spans="1:39" ht="15" customHeight="1">
      <c r="A21" s="12"/>
      <c r="B21" s="755"/>
      <c r="C21" s="43">
        <f t="shared" si="0"/>
        <v>19</v>
      </c>
      <c r="D21" s="44">
        <v>1</v>
      </c>
      <c r="E21" s="42" t="s">
        <v>1694</v>
      </c>
      <c r="F21" s="161">
        <v>0</v>
      </c>
      <c r="G21" s="161">
        <v>0</v>
      </c>
      <c r="H21" s="161">
        <v>0</v>
      </c>
      <c r="I21" s="161">
        <v>1</v>
      </c>
      <c r="J21" s="161">
        <v>1</v>
      </c>
      <c r="K21" s="594">
        <v>1</v>
      </c>
      <c r="L21" s="88">
        <v>1</v>
      </c>
      <c r="M21" s="88">
        <v>1</v>
      </c>
      <c r="N21" s="88">
        <v>1</v>
      </c>
      <c r="O21" s="624">
        <v>1</v>
      </c>
      <c r="P21" s="624">
        <v>1</v>
      </c>
      <c r="Q21" s="594">
        <v>1</v>
      </c>
      <c r="R21" s="88">
        <v>1</v>
      </c>
      <c r="S21" s="88">
        <v>1</v>
      </c>
      <c r="T21" s="88">
        <v>0</v>
      </c>
      <c r="U21" s="88">
        <v>1</v>
      </c>
      <c r="V21" s="88">
        <v>1</v>
      </c>
      <c r="W21" s="594">
        <v>1</v>
      </c>
      <c r="X21" s="88">
        <v>1</v>
      </c>
      <c r="Y21" s="88">
        <v>1</v>
      </c>
      <c r="Z21" s="88">
        <v>1</v>
      </c>
      <c r="AA21" s="624">
        <v>1</v>
      </c>
      <c r="AB21" s="624">
        <v>0</v>
      </c>
      <c r="AC21" s="594">
        <v>0</v>
      </c>
      <c r="AD21" s="88">
        <v>0</v>
      </c>
      <c r="AE21" s="88">
        <v>0</v>
      </c>
      <c r="AF21" s="88">
        <v>0</v>
      </c>
      <c r="AG21" s="363">
        <v>1</v>
      </c>
      <c r="AH21" s="363">
        <v>1</v>
      </c>
      <c r="AI21" s="155">
        <v>1</v>
      </c>
      <c r="AJ21" s="88">
        <v>1</v>
      </c>
      <c r="AK21" s="88">
        <v>1</v>
      </c>
      <c r="AL21" s="88">
        <v>1</v>
      </c>
      <c r="AM21" s="12" t="s">
        <v>1371</v>
      </c>
    </row>
    <row r="22" spans="1:39" ht="15" customHeight="1">
      <c r="A22" s="12"/>
      <c r="B22" s="756" t="s">
        <v>1687</v>
      </c>
      <c r="C22" s="45">
        <f t="shared" si="0"/>
        <v>20</v>
      </c>
      <c r="D22" s="47">
        <v>1</v>
      </c>
      <c r="E22" s="46" t="s">
        <v>337</v>
      </c>
      <c r="F22" s="161">
        <v>0</v>
      </c>
      <c r="G22" s="161">
        <v>0</v>
      </c>
      <c r="H22" s="161">
        <v>0</v>
      </c>
      <c r="I22" s="161">
        <v>1</v>
      </c>
      <c r="J22" s="161">
        <v>1</v>
      </c>
      <c r="K22" s="594">
        <v>1</v>
      </c>
      <c r="L22" s="88">
        <v>1</v>
      </c>
      <c r="M22" s="88" t="s">
        <v>1693</v>
      </c>
      <c r="N22" s="88" t="s">
        <v>1693</v>
      </c>
      <c r="O22" s="624">
        <v>1</v>
      </c>
      <c r="P22" s="624">
        <v>1</v>
      </c>
      <c r="Q22" s="594">
        <v>1</v>
      </c>
      <c r="R22" s="88">
        <v>1</v>
      </c>
      <c r="S22" s="88" t="s">
        <v>1693</v>
      </c>
      <c r="T22" s="88" t="s">
        <v>1693</v>
      </c>
      <c r="U22" s="88">
        <v>1</v>
      </c>
      <c r="V22" s="88">
        <v>1</v>
      </c>
      <c r="W22" s="594">
        <v>1</v>
      </c>
      <c r="X22" s="88">
        <v>1</v>
      </c>
      <c r="Y22" s="88" t="s">
        <v>1693</v>
      </c>
      <c r="Z22" s="88" t="s">
        <v>1693</v>
      </c>
      <c r="AA22" s="624">
        <v>1</v>
      </c>
      <c r="AB22" s="624">
        <v>1</v>
      </c>
      <c r="AC22" s="594">
        <v>1</v>
      </c>
      <c r="AD22" s="88">
        <v>1</v>
      </c>
      <c r="AE22" s="88" t="s">
        <v>1693</v>
      </c>
      <c r="AF22" s="88" t="s">
        <v>1693</v>
      </c>
      <c r="AG22" s="363">
        <v>1</v>
      </c>
      <c r="AH22" s="363">
        <v>1</v>
      </c>
      <c r="AI22" s="155">
        <v>1</v>
      </c>
      <c r="AJ22" s="88">
        <v>1</v>
      </c>
      <c r="AK22" s="88" t="s">
        <v>1693</v>
      </c>
      <c r="AL22" s="88" t="s">
        <v>1693</v>
      </c>
      <c r="AM22" s="12" t="s">
        <v>1371</v>
      </c>
    </row>
    <row r="23" spans="1:39" ht="15" customHeight="1">
      <c r="A23" s="12"/>
      <c r="B23" s="757"/>
      <c r="C23" s="47">
        <f t="shared" si="0"/>
        <v>21</v>
      </c>
      <c r="D23" s="47">
        <v>1</v>
      </c>
      <c r="E23" s="46" t="s">
        <v>338</v>
      </c>
      <c r="F23" s="161">
        <v>0</v>
      </c>
      <c r="G23" s="161">
        <v>0</v>
      </c>
      <c r="H23" s="161">
        <v>0</v>
      </c>
      <c r="I23" s="161">
        <v>1</v>
      </c>
      <c r="J23" s="161">
        <v>1</v>
      </c>
      <c r="K23" s="594">
        <v>0</v>
      </c>
      <c r="L23" s="88">
        <v>0</v>
      </c>
      <c r="M23" s="88" t="s">
        <v>1693</v>
      </c>
      <c r="N23" s="88" t="s">
        <v>1693</v>
      </c>
      <c r="O23" s="624">
        <v>0</v>
      </c>
      <c r="P23" s="624">
        <v>0</v>
      </c>
      <c r="Q23" s="594">
        <v>0</v>
      </c>
      <c r="R23" s="88">
        <v>0</v>
      </c>
      <c r="S23" s="88" t="s">
        <v>1693</v>
      </c>
      <c r="T23" s="88" t="s">
        <v>1693</v>
      </c>
      <c r="U23" s="88">
        <v>1</v>
      </c>
      <c r="V23" s="88">
        <v>1</v>
      </c>
      <c r="W23" s="594">
        <v>0</v>
      </c>
      <c r="X23" s="88">
        <v>0</v>
      </c>
      <c r="Y23" s="88" t="s">
        <v>1693</v>
      </c>
      <c r="Z23" s="88" t="s">
        <v>1693</v>
      </c>
      <c r="AA23" s="624">
        <v>0</v>
      </c>
      <c r="AB23" s="624">
        <v>0</v>
      </c>
      <c r="AC23" s="594">
        <v>0</v>
      </c>
      <c r="AD23" s="88">
        <v>0</v>
      </c>
      <c r="AE23" s="88" t="s">
        <v>1693</v>
      </c>
      <c r="AF23" s="88" t="s">
        <v>1693</v>
      </c>
      <c r="AG23" s="363">
        <v>1</v>
      </c>
      <c r="AH23" s="363">
        <v>1</v>
      </c>
      <c r="AI23" s="155">
        <v>1</v>
      </c>
      <c r="AJ23" s="88">
        <v>0</v>
      </c>
      <c r="AK23" s="88" t="s">
        <v>1693</v>
      </c>
      <c r="AL23" s="88" t="s">
        <v>1693</v>
      </c>
      <c r="AM23" s="12" t="s">
        <v>1371</v>
      </c>
    </row>
    <row r="24" spans="1:39" ht="15" customHeight="1">
      <c r="A24" s="12"/>
      <c r="B24" s="757"/>
      <c r="C24" s="47">
        <f t="shared" si="0"/>
        <v>22</v>
      </c>
      <c r="D24" s="47">
        <v>1</v>
      </c>
      <c r="E24" s="46" t="s">
        <v>1695</v>
      </c>
      <c r="F24" s="161">
        <v>0</v>
      </c>
      <c r="G24" s="161">
        <v>0</v>
      </c>
      <c r="H24" s="161">
        <v>0</v>
      </c>
      <c r="I24" s="161">
        <v>1</v>
      </c>
      <c r="J24" s="161">
        <v>1</v>
      </c>
      <c r="K24" s="594">
        <v>1</v>
      </c>
      <c r="L24" s="88">
        <v>0</v>
      </c>
      <c r="M24" s="88">
        <v>1</v>
      </c>
      <c r="N24" s="88">
        <v>1</v>
      </c>
      <c r="O24" s="624">
        <v>0</v>
      </c>
      <c r="P24" s="624">
        <v>0</v>
      </c>
      <c r="Q24" s="594">
        <v>0</v>
      </c>
      <c r="R24" s="88">
        <v>0</v>
      </c>
      <c r="S24" s="88">
        <v>0</v>
      </c>
      <c r="T24" s="88">
        <v>0</v>
      </c>
      <c r="U24" s="88">
        <v>1</v>
      </c>
      <c r="V24" s="88">
        <v>1</v>
      </c>
      <c r="W24" s="594">
        <v>1</v>
      </c>
      <c r="X24" s="88">
        <v>0</v>
      </c>
      <c r="Y24" s="88">
        <v>1</v>
      </c>
      <c r="Z24" s="88">
        <v>1</v>
      </c>
      <c r="AA24" s="624">
        <v>1</v>
      </c>
      <c r="AB24" s="624">
        <v>1</v>
      </c>
      <c r="AC24" s="594">
        <v>1</v>
      </c>
      <c r="AD24" s="88">
        <v>0</v>
      </c>
      <c r="AE24" s="88">
        <v>0</v>
      </c>
      <c r="AF24" s="88">
        <v>0</v>
      </c>
      <c r="AG24" s="363">
        <v>1</v>
      </c>
      <c r="AH24" s="363">
        <v>1</v>
      </c>
      <c r="AI24" s="155">
        <v>1</v>
      </c>
      <c r="AJ24" s="88">
        <v>1</v>
      </c>
      <c r="AK24" s="88">
        <v>1</v>
      </c>
      <c r="AL24" s="88">
        <v>1</v>
      </c>
      <c r="AM24" s="12" t="s">
        <v>1371</v>
      </c>
    </row>
    <row r="25" spans="1:39" ht="15" customHeight="1">
      <c r="A25" s="12"/>
      <c r="B25" s="757"/>
      <c r="C25" s="47">
        <f t="shared" si="0"/>
        <v>23</v>
      </c>
      <c r="D25" s="47">
        <v>1</v>
      </c>
      <c r="E25" s="46" t="s">
        <v>339</v>
      </c>
      <c r="F25" s="161">
        <v>0</v>
      </c>
      <c r="G25" s="161">
        <v>0</v>
      </c>
      <c r="H25" s="161">
        <v>0</v>
      </c>
      <c r="I25" s="161">
        <v>1</v>
      </c>
      <c r="J25" s="161">
        <v>1</v>
      </c>
      <c r="K25" s="594">
        <v>1</v>
      </c>
      <c r="L25" s="88">
        <v>1</v>
      </c>
      <c r="M25" s="88" t="s">
        <v>1693</v>
      </c>
      <c r="N25" s="88" t="s">
        <v>1693</v>
      </c>
      <c r="O25" s="624">
        <v>1</v>
      </c>
      <c r="P25" s="624">
        <v>1</v>
      </c>
      <c r="Q25" s="594">
        <v>1</v>
      </c>
      <c r="R25" s="88">
        <v>1</v>
      </c>
      <c r="S25" s="88" t="s">
        <v>1693</v>
      </c>
      <c r="T25" s="88" t="s">
        <v>1693</v>
      </c>
      <c r="U25" s="88">
        <v>1</v>
      </c>
      <c r="V25" s="88">
        <v>1</v>
      </c>
      <c r="W25" s="594">
        <v>1</v>
      </c>
      <c r="X25" s="88">
        <v>1</v>
      </c>
      <c r="Y25" s="88" t="s">
        <v>1693</v>
      </c>
      <c r="Z25" s="88" t="s">
        <v>1693</v>
      </c>
      <c r="AA25" s="624">
        <v>1</v>
      </c>
      <c r="AB25" s="624">
        <v>1</v>
      </c>
      <c r="AC25" s="594">
        <v>1</v>
      </c>
      <c r="AD25" s="88">
        <v>1</v>
      </c>
      <c r="AE25" s="88" t="s">
        <v>1693</v>
      </c>
      <c r="AF25" s="88" t="s">
        <v>1693</v>
      </c>
      <c r="AG25" s="363">
        <v>1</v>
      </c>
      <c r="AH25" s="363">
        <v>1</v>
      </c>
      <c r="AI25" s="155">
        <v>1</v>
      </c>
      <c r="AJ25" s="88">
        <v>1</v>
      </c>
      <c r="AK25" s="88" t="s">
        <v>1693</v>
      </c>
      <c r="AL25" s="88" t="s">
        <v>1693</v>
      </c>
      <c r="AM25" s="12" t="s">
        <v>1371</v>
      </c>
    </row>
    <row r="26" spans="1:39" ht="15" customHeight="1">
      <c r="A26" s="12"/>
      <c r="B26" s="757"/>
      <c r="C26" s="47">
        <f t="shared" si="0"/>
        <v>24</v>
      </c>
      <c r="D26" s="47">
        <v>1</v>
      </c>
      <c r="E26" s="46" t="s">
        <v>340</v>
      </c>
      <c r="F26" s="161">
        <v>0</v>
      </c>
      <c r="G26" s="161">
        <v>0</v>
      </c>
      <c r="H26" s="161">
        <v>0</v>
      </c>
      <c r="I26" s="161">
        <v>1</v>
      </c>
      <c r="J26" s="161">
        <v>1</v>
      </c>
      <c r="K26" s="594">
        <v>1</v>
      </c>
      <c r="L26" s="88">
        <v>1</v>
      </c>
      <c r="M26" s="88" t="s">
        <v>1693</v>
      </c>
      <c r="N26" s="88" t="s">
        <v>1693</v>
      </c>
      <c r="O26" s="624">
        <v>1</v>
      </c>
      <c r="P26" s="624">
        <v>1</v>
      </c>
      <c r="Q26" s="594">
        <v>1</v>
      </c>
      <c r="R26" s="88">
        <v>1</v>
      </c>
      <c r="S26" s="88" t="s">
        <v>1693</v>
      </c>
      <c r="T26" s="88" t="s">
        <v>1693</v>
      </c>
      <c r="U26" s="88">
        <v>1</v>
      </c>
      <c r="V26" s="88">
        <v>1</v>
      </c>
      <c r="W26" s="594">
        <v>1</v>
      </c>
      <c r="X26" s="88">
        <v>1</v>
      </c>
      <c r="Y26" s="88" t="s">
        <v>1693</v>
      </c>
      <c r="Z26" s="88" t="s">
        <v>1693</v>
      </c>
      <c r="AA26" s="624">
        <v>1</v>
      </c>
      <c r="AB26" s="624">
        <v>1</v>
      </c>
      <c r="AC26" s="594">
        <v>1</v>
      </c>
      <c r="AD26" s="88">
        <v>1</v>
      </c>
      <c r="AE26" s="88" t="s">
        <v>1693</v>
      </c>
      <c r="AF26" s="88" t="s">
        <v>1693</v>
      </c>
      <c r="AG26" s="363">
        <v>1</v>
      </c>
      <c r="AH26" s="363">
        <v>1</v>
      </c>
      <c r="AI26" s="155">
        <v>1</v>
      </c>
      <c r="AJ26" s="88">
        <v>1</v>
      </c>
      <c r="AK26" s="88" t="s">
        <v>1693</v>
      </c>
      <c r="AL26" s="88" t="s">
        <v>1693</v>
      </c>
      <c r="AM26" s="12" t="s">
        <v>1371</v>
      </c>
    </row>
    <row r="27" spans="1:39" ht="15" customHeight="1">
      <c r="A27" s="12"/>
      <c r="B27" s="758"/>
      <c r="C27" s="47">
        <f t="shared" si="0"/>
        <v>25</v>
      </c>
      <c r="D27" s="48">
        <v>1</v>
      </c>
      <c r="E27" s="46" t="s">
        <v>341</v>
      </c>
      <c r="F27" s="161">
        <v>0</v>
      </c>
      <c r="G27" s="161">
        <v>0</v>
      </c>
      <c r="H27" s="161">
        <v>0</v>
      </c>
      <c r="I27" s="161">
        <v>1</v>
      </c>
      <c r="J27" s="161">
        <v>1</v>
      </c>
      <c r="K27" s="594">
        <v>0</v>
      </c>
      <c r="L27" s="88">
        <v>0</v>
      </c>
      <c r="M27" s="88" t="s">
        <v>1693</v>
      </c>
      <c r="N27" s="88" t="s">
        <v>1693</v>
      </c>
      <c r="O27" s="624">
        <v>0</v>
      </c>
      <c r="P27" s="624">
        <v>0</v>
      </c>
      <c r="Q27" s="594">
        <v>0</v>
      </c>
      <c r="R27" s="88">
        <v>0</v>
      </c>
      <c r="S27" s="88" t="s">
        <v>1693</v>
      </c>
      <c r="T27" s="88" t="s">
        <v>1693</v>
      </c>
      <c r="U27" s="88">
        <v>1</v>
      </c>
      <c r="V27" s="88">
        <v>1</v>
      </c>
      <c r="W27" s="594">
        <v>1</v>
      </c>
      <c r="X27" s="88">
        <v>0</v>
      </c>
      <c r="Y27" s="88" t="s">
        <v>1693</v>
      </c>
      <c r="Z27" s="88" t="s">
        <v>1693</v>
      </c>
      <c r="AA27" s="624">
        <v>0</v>
      </c>
      <c r="AB27" s="624">
        <v>0</v>
      </c>
      <c r="AC27" s="594">
        <v>0</v>
      </c>
      <c r="AD27" s="88">
        <v>1</v>
      </c>
      <c r="AE27" s="88" t="s">
        <v>1693</v>
      </c>
      <c r="AF27" s="88" t="s">
        <v>1693</v>
      </c>
      <c r="AG27" s="363">
        <v>0</v>
      </c>
      <c r="AH27" s="363">
        <v>0</v>
      </c>
      <c r="AI27" s="155">
        <v>1</v>
      </c>
      <c r="AJ27" s="88">
        <v>1</v>
      </c>
      <c r="AK27" s="88" t="s">
        <v>1693</v>
      </c>
      <c r="AL27" s="88" t="s">
        <v>1693</v>
      </c>
      <c r="AM27" s="12" t="s">
        <v>1371</v>
      </c>
    </row>
    <row r="28" spans="1:39" ht="15" customHeight="1">
      <c r="A28" s="12"/>
      <c r="B28" s="759" t="s">
        <v>1688</v>
      </c>
      <c r="C28" s="49">
        <f t="shared" si="0"/>
        <v>26</v>
      </c>
      <c r="D28" s="51">
        <v>1</v>
      </c>
      <c r="E28" s="115" t="s">
        <v>1725</v>
      </c>
      <c r="F28" s="161">
        <v>0</v>
      </c>
      <c r="G28" s="161">
        <v>0</v>
      </c>
      <c r="H28" s="161">
        <v>0</v>
      </c>
      <c r="I28" s="161">
        <v>0</v>
      </c>
      <c r="J28" s="161">
        <v>0</v>
      </c>
      <c r="K28" s="594">
        <v>0</v>
      </c>
      <c r="L28" s="88">
        <v>0</v>
      </c>
      <c r="M28" s="88" t="s">
        <v>1693</v>
      </c>
      <c r="N28" s="88" t="s">
        <v>1693</v>
      </c>
      <c r="O28" s="625">
        <v>1</v>
      </c>
      <c r="P28" s="625">
        <v>1</v>
      </c>
      <c r="Q28" s="594">
        <v>0</v>
      </c>
      <c r="R28" s="88">
        <v>0</v>
      </c>
      <c r="S28" s="88" t="s">
        <v>1693</v>
      </c>
      <c r="T28" s="88" t="s">
        <v>1693</v>
      </c>
      <c r="U28" s="88">
        <v>1</v>
      </c>
      <c r="V28" s="88">
        <v>1</v>
      </c>
      <c r="W28" s="594">
        <v>0</v>
      </c>
      <c r="X28" s="88">
        <v>0</v>
      </c>
      <c r="Y28" s="88" t="s">
        <v>1693</v>
      </c>
      <c r="Z28" s="88" t="s">
        <v>1693</v>
      </c>
      <c r="AA28" s="624">
        <v>1</v>
      </c>
      <c r="AB28" s="624">
        <v>1</v>
      </c>
      <c r="AC28" s="594">
        <v>0</v>
      </c>
      <c r="AD28" s="88">
        <v>0</v>
      </c>
      <c r="AE28" s="88" t="s">
        <v>1693</v>
      </c>
      <c r="AF28" s="88" t="s">
        <v>1693</v>
      </c>
      <c r="AG28" s="363">
        <v>1</v>
      </c>
      <c r="AH28" s="363">
        <v>1</v>
      </c>
      <c r="AI28" s="155">
        <v>1</v>
      </c>
      <c r="AJ28" s="88">
        <v>1</v>
      </c>
      <c r="AK28" s="88" t="s">
        <v>1693</v>
      </c>
      <c r="AL28" s="88" t="s">
        <v>1693</v>
      </c>
      <c r="AM28" s="12" t="s">
        <v>1371</v>
      </c>
    </row>
    <row r="29" spans="1:39" ht="15" customHeight="1">
      <c r="A29" s="12"/>
      <c r="B29" s="760"/>
      <c r="C29" s="51">
        <f t="shared" si="0"/>
        <v>27</v>
      </c>
      <c r="D29" s="51">
        <v>1</v>
      </c>
      <c r="E29" s="50" t="s">
        <v>1696</v>
      </c>
      <c r="F29" s="161">
        <v>0</v>
      </c>
      <c r="G29" s="161">
        <v>0</v>
      </c>
      <c r="H29" s="161">
        <v>0</v>
      </c>
      <c r="I29" s="161">
        <v>1</v>
      </c>
      <c r="J29" s="161">
        <v>1</v>
      </c>
      <c r="K29" s="594">
        <v>1</v>
      </c>
      <c r="L29" s="88">
        <v>0</v>
      </c>
      <c r="M29" s="88">
        <v>1</v>
      </c>
      <c r="N29" s="88">
        <v>0</v>
      </c>
      <c r="O29" s="624">
        <v>1</v>
      </c>
      <c r="P29" s="624">
        <v>1</v>
      </c>
      <c r="Q29" s="594">
        <v>1</v>
      </c>
      <c r="R29" s="88">
        <v>0</v>
      </c>
      <c r="S29" s="88">
        <v>0</v>
      </c>
      <c r="T29" s="88">
        <v>1</v>
      </c>
      <c r="U29" s="88">
        <v>1</v>
      </c>
      <c r="V29" s="88">
        <v>1</v>
      </c>
      <c r="W29" s="594">
        <v>1</v>
      </c>
      <c r="X29" s="88">
        <v>1</v>
      </c>
      <c r="Y29" s="88">
        <v>0</v>
      </c>
      <c r="Z29" s="88">
        <v>1</v>
      </c>
      <c r="AA29" s="624">
        <v>1</v>
      </c>
      <c r="AB29" s="624">
        <v>1</v>
      </c>
      <c r="AC29" s="594">
        <v>1</v>
      </c>
      <c r="AD29" s="88">
        <v>1</v>
      </c>
      <c r="AE29" s="88">
        <v>1</v>
      </c>
      <c r="AF29" s="88">
        <v>1</v>
      </c>
      <c r="AG29" s="363">
        <v>1</v>
      </c>
      <c r="AH29" s="363">
        <v>1</v>
      </c>
      <c r="AI29" s="155">
        <v>1</v>
      </c>
      <c r="AJ29" s="88">
        <v>1</v>
      </c>
      <c r="AK29" s="88">
        <v>1</v>
      </c>
      <c r="AL29" s="88">
        <v>0</v>
      </c>
      <c r="AM29" s="12" t="s">
        <v>1371</v>
      </c>
    </row>
    <row r="30" spans="1:39" ht="15" customHeight="1">
      <c r="A30" s="12"/>
      <c r="B30" s="760"/>
      <c r="C30" s="51">
        <f t="shared" si="0"/>
        <v>28</v>
      </c>
      <c r="D30" s="51">
        <v>1</v>
      </c>
      <c r="E30" s="50" t="s">
        <v>1317</v>
      </c>
      <c r="F30" s="161">
        <v>0</v>
      </c>
      <c r="G30" s="161">
        <v>0</v>
      </c>
      <c r="H30" s="161">
        <v>0</v>
      </c>
      <c r="I30" s="161">
        <v>1</v>
      </c>
      <c r="J30" s="161">
        <v>1</v>
      </c>
      <c r="K30" s="594">
        <v>1</v>
      </c>
      <c r="L30" s="88">
        <v>1</v>
      </c>
      <c r="M30" s="88" t="s">
        <v>1693</v>
      </c>
      <c r="N30" s="88" t="s">
        <v>1693</v>
      </c>
      <c r="O30" s="625">
        <v>0</v>
      </c>
      <c r="P30" s="625">
        <v>0</v>
      </c>
      <c r="Q30" s="594">
        <v>1</v>
      </c>
      <c r="R30" s="88">
        <v>1</v>
      </c>
      <c r="S30" s="88" t="s">
        <v>1693</v>
      </c>
      <c r="T30" s="88" t="s">
        <v>1693</v>
      </c>
      <c r="U30" s="188">
        <v>0</v>
      </c>
      <c r="V30" s="188">
        <v>0</v>
      </c>
      <c r="W30" s="594">
        <v>1</v>
      </c>
      <c r="X30" s="88">
        <v>1</v>
      </c>
      <c r="Y30" s="88" t="s">
        <v>1693</v>
      </c>
      <c r="Z30" s="88" t="s">
        <v>1693</v>
      </c>
      <c r="AA30" s="624">
        <v>1</v>
      </c>
      <c r="AB30" s="624">
        <v>1</v>
      </c>
      <c r="AC30" s="594">
        <v>1</v>
      </c>
      <c r="AD30" s="88">
        <v>1</v>
      </c>
      <c r="AE30" s="88" t="s">
        <v>1693</v>
      </c>
      <c r="AF30" s="88" t="s">
        <v>1693</v>
      </c>
      <c r="AG30" s="363">
        <v>1</v>
      </c>
      <c r="AH30" s="363">
        <v>0</v>
      </c>
      <c r="AI30" s="155">
        <v>1</v>
      </c>
      <c r="AJ30" s="88">
        <v>1</v>
      </c>
      <c r="AK30" s="88" t="s">
        <v>1693</v>
      </c>
      <c r="AL30" s="88" t="s">
        <v>1693</v>
      </c>
      <c r="AM30" s="12" t="s">
        <v>1371</v>
      </c>
    </row>
    <row r="31" spans="1:39" ht="15" customHeight="1">
      <c r="A31" s="12"/>
      <c r="B31" s="760"/>
      <c r="C31" s="51">
        <f t="shared" si="0"/>
        <v>29</v>
      </c>
      <c r="D31" s="51">
        <v>1</v>
      </c>
      <c r="E31" s="50" t="s">
        <v>342</v>
      </c>
      <c r="F31" s="161">
        <v>0</v>
      </c>
      <c r="G31" s="161">
        <v>0</v>
      </c>
      <c r="H31" s="161">
        <v>0</v>
      </c>
      <c r="I31" s="188">
        <v>1</v>
      </c>
      <c r="J31" s="188">
        <v>1</v>
      </c>
      <c r="K31" s="594">
        <v>0</v>
      </c>
      <c r="L31" s="88">
        <v>0</v>
      </c>
      <c r="M31" s="88" t="s">
        <v>1693</v>
      </c>
      <c r="N31" s="88" t="s">
        <v>1693</v>
      </c>
      <c r="O31" s="624">
        <v>0</v>
      </c>
      <c r="P31" s="624">
        <v>0</v>
      </c>
      <c r="Q31" s="594">
        <v>0</v>
      </c>
      <c r="R31" s="88">
        <v>0</v>
      </c>
      <c r="S31" s="88" t="s">
        <v>1693</v>
      </c>
      <c r="T31" s="88" t="s">
        <v>1693</v>
      </c>
      <c r="U31" s="188">
        <v>0</v>
      </c>
      <c r="V31" s="188">
        <v>0</v>
      </c>
      <c r="W31" s="594">
        <v>1</v>
      </c>
      <c r="X31" s="88">
        <v>1</v>
      </c>
      <c r="Y31" s="88" t="s">
        <v>1693</v>
      </c>
      <c r="Z31" s="88" t="s">
        <v>1693</v>
      </c>
      <c r="AA31" s="624">
        <v>1</v>
      </c>
      <c r="AB31" s="624">
        <v>1</v>
      </c>
      <c r="AC31" s="594">
        <v>1</v>
      </c>
      <c r="AD31" s="88">
        <v>1</v>
      </c>
      <c r="AE31" s="88" t="s">
        <v>1693</v>
      </c>
      <c r="AF31" s="88" t="s">
        <v>1693</v>
      </c>
      <c r="AG31" s="363">
        <v>1</v>
      </c>
      <c r="AH31" s="363">
        <v>1</v>
      </c>
      <c r="AI31" s="155">
        <v>1</v>
      </c>
      <c r="AJ31" s="88">
        <v>1</v>
      </c>
      <c r="AK31" s="88" t="s">
        <v>1693</v>
      </c>
      <c r="AL31" s="88" t="s">
        <v>1693</v>
      </c>
      <c r="AM31" s="12" t="s">
        <v>1371</v>
      </c>
    </row>
    <row r="32" spans="1:39" ht="15" customHeight="1">
      <c r="A32" s="12"/>
      <c r="B32" s="760"/>
      <c r="C32" s="51">
        <f t="shared" si="0"/>
        <v>30</v>
      </c>
      <c r="D32" s="51">
        <v>1</v>
      </c>
      <c r="E32" s="50" t="s">
        <v>343</v>
      </c>
      <c r="F32" s="161">
        <v>0</v>
      </c>
      <c r="G32" s="161">
        <v>0</v>
      </c>
      <c r="H32" s="161">
        <v>0</v>
      </c>
      <c r="I32" s="161">
        <v>1</v>
      </c>
      <c r="J32" s="161">
        <v>0</v>
      </c>
      <c r="K32" s="594">
        <v>1</v>
      </c>
      <c r="L32" s="88">
        <v>1</v>
      </c>
      <c r="M32" s="88" t="s">
        <v>1693</v>
      </c>
      <c r="N32" s="88" t="s">
        <v>1693</v>
      </c>
      <c r="O32" s="624">
        <v>1</v>
      </c>
      <c r="P32" s="624">
        <v>1</v>
      </c>
      <c r="Q32" s="594">
        <v>1</v>
      </c>
      <c r="R32" s="88">
        <v>1</v>
      </c>
      <c r="S32" s="88" t="s">
        <v>1693</v>
      </c>
      <c r="T32" s="88" t="s">
        <v>1693</v>
      </c>
      <c r="U32" s="88">
        <v>1</v>
      </c>
      <c r="V32" s="88">
        <v>1</v>
      </c>
      <c r="W32" s="594">
        <v>1</v>
      </c>
      <c r="X32" s="88">
        <v>1</v>
      </c>
      <c r="Y32" s="88" t="s">
        <v>1693</v>
      </c>
      <c r="Z32" s="88" t="s">
        <v>1693</v>
      </c>
      <c r="AA32" s="624">
        <v>1</v>
      </c>
      <c r="AB32" s="624">
        <v>1</v>
      </c>
      <c r="AC32" s="594">
        <v>1</v>
      </c>
      <c r="AD32" s="88">
        <v>1</v>
      </c>
      <c r="AE32" s="88" t="s">
        <v>1693</v>
      </c>
      <c r="AF32" s="88" t="s">
        <v>1693</v>
      </c>
      <c r="AG32" s="363">
        <v>1</v>
      </c>
      <c r="AH32" s="363">
        <v>1</v>
      </c>
      <c r="AI32" s="155">
        <v>1</v>
      </c>
      <c r="AJ32" s="88">
        <v>1</v>
      </c>
      <c r="AK32" s="88" t="s">
        <v>1693</v>
      </c>
      <c r="AL32" s="88" t="s">
        <v>1693</v>
      </c>
      <c r="AM32" s="12" t="s">
        <v>1371</v>
      </c>
    </row>
    <row r="33" spans="1:39" ht="15" customHeight="1">
      <c r="A33" s="12"/>
      <c r="B33" s="760"/>
      <c r="C33" s="51">
        <f t="shared" si="0"/>
        <v>31</v>
      </c>
      <c r="D33" s="51">
        <v>1</v>
      </c>
      <c r="E33" s="50" t="s">
        <v>1698</v>
      </c>
      <c r="F33" s="161">
        <v>0</v>
      </c>
      <c r="G33" s="161">
        <v>0</v>
      </c>
      <c r="H33" s="161">
        <v>0</v>
      </c>
      <c r="I33" s="188">
        <v>1</v>
      </c>
      <c r="J33" s="188">
        <v>0</v>
      </c>
      <c r="K33" s="594">
        <v>1</v>
      </c>
      <c r="L33" s="88">
        <v>0</v>
      </c>
      <c r="M33" s="88" t="s">
        <v>1693</v>
      </c>
      <c r="N33" s="88" t="s">
        <v>1693</v>
      </c>
      <c r="O33" s="624">
        <v>1</v>
      </c>
      <c r="P33" s="624">
        <v>0</v>
      </c>
      <c r="Q33" s="594">
        <v>0</v>
      </c>
      <c r="R33" s="88">
        <v>0</v>
      </c>
      <c r="S33" s="88" t="s">
        <v>1693</v>
      </c>
      <c r="T33" s="88" t="s">
        <v>1693</v>
      </c>
      <c r="U33" s="88">
        <v>0</v>
      </c>
      <c r="V33" s="88">
        <v>0</v>
      </c>
      <c r="W33" s="594">
        <v>0</v>
      </c>
      <c r="X33" s="88">
        <v>0</v>
      </c>
      <c r="Y33" s="88" t="s">
        <v>1693</v>
      </c>
      <c r="Z33" s="88" t="s">
        <v>1693</v>
      </c>
      <c r="AA33" s="624">
        <v>1</v>
      </c>
      <c r="AB33" s="624">
        <v>1</v>
      </c>
      <c r="AC33" s="594">
        <v>1</v>
      </c>
      <c r="AD33" s="88">
        <v>1</v>
      </c>
      <c r="AE33" s="88" t="s">
        <v>1693</v>
      </c>
      <c r="AF33" s="88" t="s">
        <v>1693</v>
      </c>
      <c r="AG33" s="363">
        <v>1</v>
      </c>
      <c r="AH33" s="363">
        <v>0</v>
      </c>
      <c r="AI33" s="155">
        <v>1</v>
      </c>
      <c r="AJ33" s="88">
        <v>0</v>
      </c>
      <c r="AK33" s="88" t="s">
        <v>1693</v>
      </c>
      <c r="AL33" s="88" t="s">
        <v>1693</v>
      </c>
      <c r="AM33" s="12" t="s">
        <v>1371</v>
      </c>
    </row>
    <row r="34" spans="1:39" ht="15" customHeight="1">
      <c r="A34" s="12"/>
      <c r="B34" s="760"/>
      <c r="C34" s="51">
        <f t="shared" si="0"/>
        <v>32</v>
      </c>
      <c r="D34" s="51">
        <v>1</v>
      </c>
      <c r="E34" s="50" t="s">
        <v>1699</v>
      </c>
      <c r="F34" s="161">
        <v>0</v>
      </c>
      <c r="G34" s="161">
        <v>0</v>
      </c>
      <c r="H34" s="161">
        <v>0</v>
      </c>
      <c r="I34" s="161">
        <v>1</v>
      </c>
      <c r="J34" s="161">
        <v>1</v>
      </c>
      <c r="K34" s="594">
        <v>1</v>
      </c>
      <c r="L34" s="88">
        <v>1</v>
      </c>
      <c r="M34" s="88">
        <v>1</v>
      </c>
      <c r="N34" s="88">
        <v>1</v>
      </c>
      <c r="O34" s="625">
        <v>1</v>
      </c>
      <c r="P34" s="625">
        <v>1</v>
      </c>
      <c r="Q34" s="594">
        <v>0</v>
      </c>
      <c r="R34" s="88">
        <v>0</v>
      </c>
      <c r="S34" s="88">
        <v>0</v>
      </c>
      <c r="T34" s="88">
        <v>0</v>
      </c>
      <c r="U34" s="88">
        <v>1</v>
      </c>
      <c r="V34" s="88">
        <v>1</v>
      </c>
      <c r="W34" s="594">
        <v>1</v>
      </c>
      <c r="X34" s="88">
        <v>1</v>
      </c>
      <c r="Y34" s="88">
        <v>1</v>
      </c>
      <c r="Z34" s="88">
        <v>1</v>
      </c>
      <c r="AA34" s="624">
        <v>1</v>
      </c>
      <c r="AB34" s="624">
        <v>1</v>
      </c>
      <c r="AC34" s="594">
        <v>1</v>
      </c>
      <c r="AD34" s="88">
        <v>1</v>
      </c>
      <c r="AE34" s="88">
        <v>1</v>
      </c>
      <c r="AF34" s="88">
        <v>0</v>
      </c>
      <c r="AG34" s="363">
        <v>1</v>
      </c>
      <c r="AH34" s="363">
        <v>1</v>
      </c>
      <c r="AI34" s="155">
        <v>1</v>
      </c>
      <c r="AJ34" s="88">
        <v>1</v>
      </c>
      <c r="AK34" s="88">
        <v>1</v>
      </c>
      <c r="AL34" s="88">
        <v>1</v>
      </c>
      <c r="AM34" s="12" t="s">
        <v>1371</v>
      </c>
    </row>
    <row r="35" spans="1:39" ht="15" customHeight="1">
      <c r="A35" s="12"/>
      <c r="B35" s="760"/>
      <c r="C35" s="51">
        <f t="shared" si="0"/>
        <v>33</v>
      </c>
      <c r="D35" s="51">
        <v>1</v>
      </c>
      <c r="E35" s="50" t="s">
        <v>1697</v>
      </c>
      <c r="F35" s="161">
        <v>0</v>
      </c>
      <c r="G35" s="161">
        <v>0</v>
      </c>
      <c r="H35" s="161">
        <v>0</v>
      </c>
      <c r="I35" s="188">
        <v>1</v>
      </c>
      <c r="J35" s="188">
        <v>1</v>
      </c>
      <c r="K35" s="594">
        <v>0</v>
      </c>
      <c r="L35" s="88">
        <v>1</v>
      </c>
      <c r="M35" s="88" t="s">
        <v>1693</v>
      </c>
      <c r="N35" s="88" t="s">
        <v>1693</v>
      </c>
      <c r="O35" s="624">
        <v>1</v>
      </c>
      <c r="P35" s="624">
        <v>1</v>
      </c>
      <c r="Q35" s="594">
        <v>1</v>
      </c>
      <c r="R35" s="88">
        <v>1</v>
      </c>
      <c r="S35" s="88" t="s">
        <v>1693</v>
      </c>
      <c r="T35" s="88" t="s">
        <v>1693</v>
      </c>
      <c r="U35" s="88">
        <v>1</v>
      </c>
      <c r="V35" s="88">
        <v>1</v>
      </c>
      <c r="W35" s="594">
        <v>1</v>
      </c>
      <c r="X35" s="88">
        <v>0</v>
      </c>
      <c r="Y35" s="88" t="s">
        <v>1693</v>
      </c>
      <c r="Z35" s="88" t="s">
        <v>1693</v>
      </c>
      <c r="AA35" s="624">
        <v>1</v>
      </c>
      <c r="AB35" s="624">
        <v>1</v>
      </c>
      <c r="AC35" s="594">
        <v>1</v>
      </c>
      <c r="AD35" s="88">
        <v>0</v>
      </c>
      <c r="AE35" s="88" t="s">
        <v>1693</v>
      </c>
      <c r="AF35" s="88" t="s">
        <v>1693</v>
      </c>
      <c r="AG35" s="363">
        <v>1</v>
      </c>
      <c r="AH35" s="363">
        <v>1</v>
      </c>
      <c r="AI35" s="155">
        <v>1</v>
      </c>
      <c r="AJ35" s="88">
        <v>1</v>
      </c>
      <c r="AK35" s="88" t="s">
        <v>1693</v>
      </c>
      <c r="AL35" s="88" t="s">
        <v>1693</v>
      </c>
      <c r="AM35" s="12" t="s">
        <v>1371</v>
      </c>
    </row>
    <row r="36" spans="1:39" ht="15" customHeight="1">
      <c r="A36" s="12"/>
      <c r="B36" s="760"/>
      <c r="C36" s="51">
        <f t="shared" si="0"/>
        <v>34</v>
      </c>
      <c r="D36" s="51">
        <v>1</v>
      </c>
      <c r="E36" s="50" t="s">
        <v>344</v>
      </c>
      <c r="F36" s="161">
        <v>0</v>
      </c>
      <c r="G36" s="161">
        <v>0</v>
      </c>
      <c r="H36" s="161">
        <v>0</v>
      </c>
      <c r="I36" s="161">
        <v>0</v>
      </c>
      <c r="J36" s="161">
        <v>0</v>
      </c>
      <c r="K36" s="594">
        <v>0</v>
      </c>
      <c r="L36" s="88">
        <v>0</v>
      </c>
      <c r="M36" s="88" t="s">
        <v>1693</v>
      </c>
      <c r="N36" s="88" t="s">
        <v>1693</v>
      </c>
      <c r="O36" s="624">
        <v>0</v>
      </c>
      <c r="P36" s="624">
        <v>0</v>
      </c>
      <c r="Q36" s="594">
        <v>0</v>
      </c>
      <c r="R36" s="88">
        <v>0</v>
      </c>
      <c r="S36" s="88" t="s">
        <v>1693</v>
      </c>
      <c r="T36" s="88" t="s">
        <v>1693</v>
      </c>
      <c r="U36" s="188">
        <v>0</v>
      </c>
      <c r="V36" s="188">
        <v>0</v>
      </c>
      <c r="W36" s="594">
        <v>1</v>
      </c>
      <c r="X36" s="88">
        <v>0</v>
      </c>
      <c r="Y36" s="88" t="s">
        <v>1693</v>
      </c>
      <c r="Z36" s="88" t="s">
        <v>1693</v>
      </c>
      <c r="AA36" s="624">
        <v>0</v>
      </c>
      <c r="AB36" s="624">
        <v>0</v>
      </c>
      <c r="AC36" s="594">
        <v>0</v>
      </c>
      <c r="AD36" s="88">
        <v>0</v>
      </c>
      <c r="AE36" s="88" t="s">
        <v>1693</v>
      </c>
      <c r="AF36" s="88" t="s">
        <v>1693</v>
      </c>
      <c r="AG36" s="363">
        <v>1</v>
      </c>
      <c r="AH36" s="363">
        <v>1</v>
      </c>
      <c r="AI36" s="155">
        <v>1</v>
      </c>
      <c r="AJ36" s="88">
        <v>1</v>
      </c>
      <c r="AK36" s="88" t="s">
        <v>1693</v>
      </c>
      <c r="AL36" s="88" t="s">
        <v>1693</v>
      </c>
      <c r="AM36" s="12" t="s">
        <v>1371</v>
      </c>
    </row>
    <row r="37" spans="1:39" ht="15" customHeight="1">
      <c r="A37" s="12"/>
      <c r="B37" s="760"/>
      <c r="C37" s="51">
        <f t="shared" si="0"/>
        <v>35</v>
      </c>
      <c r="D37" s="51">
        <v>1</v>
      </c>
      <c r="E37" s="50" t="s">
        <v>1724</v>
      </c>
      <c r="F37" s="161">
        <v>0</v>
      </c>
      <c r="G37" s="161">
        <v>0</v>
      </c>
      <c r="H37" s="161">
        <v>0</v>
      </c>
      <c r="I37" s="188">
        <v>1</v>
      </c>
      <c r="J37" s="188">
        <v>0</v>
      </c>
      <c r="K37" s="594">
        <v>1</v>
      </c>
      <c r="L37" s="88">
        <v>1</v>
      </c>
      <c r="M37" s="88" t="s">
        <v>1693</v>
      </c>
      <c r="N37" s="88" t="s">
        <v>1693</v>
      </c>
      <c r="O37" s="625">
        <v>1</v>
      </c>
      <c r="P37" s="625">
        <v>1</v>
      </c>
      <c r="Q37" s="594">
        <v>0</v>
      </c>
      <c r="R37" s="88">
        <v>0</v>
      </c>
      <c r="S37" s="88" t="s">
        <v>1693</v>
      </c>
      <c r="T37" s="88" t="s">
        <v>1693</v>
      </c>
      <c r="U37" s="88">
        <v>1</v>
      </c>
      <c r="V37" s="88">
        <v>1</v>
      </c>
      <c r="W37" s="594">
        <v>1</v>
      </c>
      <c r="X37" s="88">
        <v>0</v>
      </c>
      <c r="Y37" s="88" t="s">
        <v>1693</v>
      </c>
      <c r="Z37" s="88" t="s">
        <v>1693</v>
      </c>
      <c r="AA37" s="624">
        <v>0</v>
      </c>
      <c r="AB37" s="624">
        <v>0</v>
      </c>
      <c r="AC37" s="594">
        <v>0</v>
      </c>
      <c r="AD37" s="88">
        <v>0</v>
      </c>
      <c r="AE37" s="88" t="s">
        <v>1693</v>
      </c>
      <c r="AF37" s="88" t="s">
        <v>1693</v>
      </c>
      <c r="AG37" s="363">
        <v>1</v>
      </c>
      <c r="AH37" s="363">
        <v>1</v>
      </c>
      <c r="AI37" s="155">
        <v>1</v>
      </c>
      <c r="AJ37" s="88">
        <v>1</v>
      </c>
      <c r="AK37" s="88" t="s">
        <v>1693</v>
      </c>
      <c r="AL37" s="88" t="s">
        <v>1693</v>
      </c>
      <c r="AM37" s="12" t="s">
        <v>1371</v>
      </c>
    </row>
    <row r="38" spans="1:39" ht="15" customHeight="1">
      <c r="A38" s="12"/>
      <c r="B38" s="760"/>
      <c r="C38" s="51">
        <f t="shared" si="0"/>
        <v>36</v>
      </c>
      <c r="D38" s="51">
        <v>1</v>
      </c>
      <c r="E38" s="50" t="s">
        <v>345</v>
      </c>
      <c r="F38" s="161">
        <v>0</v>
      </c>
      <c r="G38" s="161">
        <v>0</v>
      </c>
      <c r="H38" s="161">
        <v>0</v>
      </c>
      <c r="I38" s="161">
        <v>1</v>
      </c>
      <c r="J38" s="161">
        <v>1</v>
      </c>
      <c r="K38" s="594">
        <v>1</v>
      </c>
      <c r="L38" s="88">
        <v>0</v>
      </c>
      <c r="M38" s="88">
        <v>1</v>
      </c>
      <c r="N38" s="88">
        <v>1</v>
      </c>
      <c r="O38" s="625">
        <v>1</v>
      </c>
      <c r="P38" s="625">
        <v>1</v>
      </c>
      <c r="Q38" s="594">
        <v>0</v>
      </c>
      <c r="R38" s="88">
        <v>0</v>
      </c>
      <c r="S38" s="88">
        <v>1</v>
      </c>
      <c r="T38" s="88">
        <v>0</v>
      </c>
      <c r="U38" s="88">
        <v>1</v>
      </c>
      <c r="V38" s="88">
        <v>1</v>
      </c>
      <c r="W38" s="594">
        <v>1</v>
      </c>
      <c r="X38" s="88">
        <v>0</v>
      </c>
      <c r="Y38" s="88">
        <v>1</v>
      </c>
      <c r="Z38" s="88">
        <v>1</v>
      </c>
      <c r="AA38" s="624">
        <v>1</v>
      </c>
      <c r="AB38" s="624">
        <v>1</v>
      </c>
      <c r="AC38" s="594">
        <v>1</v>
      </c>
      <c r="AD38" s="88">
        <v>1</v>
      </c>
      <c r="AE38" s="88">
        <v>1</v>
      </c>
      <c r="AF38" s="88">
        <v>1</v>
      </c>
      <c r="AG38" s="363">
        <v>1</v>
      </c>
      <c r="AH38" s="363">
        <v>1</v>
      </c>
      <c r="AI38" s="155">
        <v>1</v>
      </c>
      <c r="AJ38" s="88">
        <v>1</v>
      </c>
      <c r="AK38" s="88">
        <v>1</v>
      </c>
      <c r="AL38" s="88">
        <v>1</v>
      </c>
      <c r="AM38" s="12" t="s">
        <v>1371</v>
      </c>
    </row>
    <row r="39" spans="1:39" ht="15" customHeight="1">
      <c r="A39" s="12"/>
      <c r="B39" s="760"/>
      <c r="C39" s="51">
        <f t="shared" si="0"/>
        <v>37</v>
      </c>
      <c r="D39" s="51">
        <v>1</v>
      </c>
      <c r="E39" s="50" t="s">
        <v>1331</v>
      </c>
      <c r="F39" s="161">
        <v>0</v>
      </c>
      <c r="G39" s="161">
        <v>0</v>
      </c>
      <c r="H39" s="161">
        <v>0</v>
      </c>
      <c r="I39" s="161">
        <v>1</v>
      </c>
      <c r="J39" s="161">
        <v>1</v>
      </c>
      <c r="K39" s="594">
        <v>0</v>
      </c>
      <c r="L39" s="88">
        <v>0</v>
      </c>
      <c r="M39" s="88">
        <v>1</v>
      </c>
      <c r="N39" s="88">
        <v>1</v>
      </c>
      <c r="O39" s="624">
        <v>0</v>
      </c>
      <c r="P39" s="624">
        <v>0</v>
      </c>
      <c r="Q39" s="594">
        <v>0</v>
      </c>
      <c r="R39" s="88">
        <v>0</v>
      </c>
      <c r="S39" s="88">
        <v>0</v>
      </c>
      <c r="T39" s="88">
        <v>1</v>
      </c>
      <c r="U39" s="188">
        <v>0</v>
      </c>
      <c r="V39" s="188">
        <v>0</v>
      </c>
      <c r="W39" s="594">
        <v>1</v>
      </c>
      <c r="X39" s="88">
        <v>1</v>
      </c>
      <c r="Y39" s="88">
        <v>0</v>
      </c>
      <c r="Z39" s="88">
        <v>1</v>
      </c>
      <c r="AA39" s="624">
        <v>1</v>
      </c>
      <c r="AB39" s="624">
        <v>1</v>
      </c>
      <c r="AC39" s="594">
        <v>1</v>
      </c>
      <c r="AD39" s="88">
        <v>1</v>
      </c>
      <c r="AE39" s="88">
        <v>1</v>
      </c>
      <c r="AF39" s="88">
        <v>0</v>
      </c>
      <c r="AG39" s="363">
        <v>1</v>
      </c>
      <c r="AH39" s="363">
        <v>1</v>
      </c>
      <c r="AI39" s="155">
        <v>1</v>
      </c>
      <c r="AJ39" s="88">
        <v>1</v>
      </c>
      <c r="AK39" s="88">
        <v>1</v>
      </c>
      <c r="AL39" s="88">
        <v>1</v>
      </c>
      <c r="AM39" s="12" t="s">
        <v>1371</v>
      </c>
    </row>
    <row r="40" spans="1:39" ht="15" customHeight="1">
      <c r="A40" s="12"/>
      <c r="B40" s="760"/>
      <c r="C40" s="51">
        <f t="shared" si="0"/>
        <v>38</v>
      </c>
      <c r="D40" s="51">
        <v>1</v>
      </c>
      <c r="E40" s="50" t="s">
        <v>1332</v>
      </c>
      <c r="F40" s="161">
        <v>0</v>
      </c>
      <c r="G40" s="161">
        <v>0</v>
      </c>
      <c r="H40" s="161">
        <v>0</v>
      </c>
      <c r="I40" s="161">
        <v>1</v>
      </c>
      <c r="J40" s="161">
        <v>1</v>
      </c>
      <c r="K40" s="594">
        <v>1</v>
      </c>
      <c r="L40" s="88">
        <v>1</v>
      </c>
      <c r="M40" s="88">
        <v>1</v>
      </c>
      <c r="N40" s="88">
        <v>1</v>
      </c>
      <c r="O40" s="624">
        <v>1</v>
      </c>
      <c r="P40" s="624">
        <v>1</v>
      </c>
      <c r="Q40" s="594">
        <v>1</v>
      </c>
      <c r="R40" s="88">
        <v>1</v>
      </c>
      <c r="S40" s="88">
        <v>1</v>
      </c>
      <c r="T40" s="88">
        <v>1</v>
      </c>
      <c r="U40" s="88">
        <v>1</v>
      </c>
      <c r="V40" s="88">
        <v>1</v>
      </c>
      <c r="W40" s="594">
        <v>1</v>
      </c>
      <c r="X40" s="88">
        <v>1</v>
      </c>
      <c r="Y40" s="88">
        <v>0</v>
      </c>
      <c r="Z40" s="88">
        <v>1</v>
      </c>
      <c r="AA40" s="624">
        <v>1</v>
      </c>
      <c r="AB40" s="624">
        <v>1</v>
      </c>
      <c r="AC40" s="594">
        <v>1</v>
      </c>
      <c r="AD40" s="88">
        <v>1</v>
      </c>
      <c r="AE40" s="88">
        <v>0</v>
      </c>
      <c r="AF40" s="88">
        <v>0</v>
      </c>
      <c r="AG40" s="363">
        <v>1</v>
      </c>
      <c r="AH40" s="363">
        <v>1</v>
      </c>
      <c r="AI40" s="155">
        <v>1</v>
      </c>
      <c r="AJ40" s="88">
        <v>1</v>
      </c>
      <c r="AK40" s="88">
        <v>1</v>
      </c>
      <c r="AL40" s="88">
        <v>1</v>
      </c>
      <c r="AM40" s="12" t="s">
        <v>1371</v>
      </c>
    </row>
    <row r="41" spans="1:39" ht="15" customHeight="1">
      <c r="A41" s="12"/>
      <c r="B41" s="760"/>
      <c r="C41" s="51">
        <f t="shared" si="0"/>
        <v>39</v>
      </c>
      <c r="D41" s="51">
        <v>1</v>
      </c>
      <c r="E41" s="50" t="s">
        <v>1700</v>
      </c>
      <c r="F41" s="161">
        <v>0</v>
      </c>
      <c r="G41" s="161">
        <v>0</v>
      </c>
      <c r="H41" s="161">
        <v>0</v>
      </c>
      <c r="I41" s="161">
        <v>1</v>
      </c>
      <c r="J41" s="161">
        <v>1</v>
      </c>
      <c r="K41" s="594">
        <v>1</v>
      </c>
      <c r="L41" s="88">
        <v>1</v>
      </c>
      <c r="M41" s="88" t="s">
        <v>1693</v>
      </c>
      <c r="N41" s="88" t="s">
        <v>1693</v>
      </c>
      <c r="O41" s="624">
        <v>1</v>
      </c>
      <c r="P41" s="624">
        <v>1</v>
      </c>
      <c r="Q41" s="594">
        <v>1</v>
      </c>
      <c r="R41" s="88">
        <v>1</v>
      </c>
      <c r="S41" s="88" t="s">
        <v>1693</v>
      </c>
      <c r="T41" s="88" t="s">
        <v>1693</v>
      </c>
      <c r="U41" s="88">
        <v>1</v>
      </c>
      <c r="V41" s="88">
        <v>1</v>
      </c>
      <c r="W41" s="594">
        <v>1</v>
      </c>
      <c r="X41" s="88">
        <v>1</v>
      </c>
      <c r="Y41" s="88" t="s">
        <v>1693</v>
      </c>
      <c r="Z41" s="88" t="s">
        <v>1693</v>
      </c>
      <c r="AA41" s="624">
        <v>1</v>
      </c>
      <c r="AB41" s="624">
        <v>1</v>
      </c>
      <c r="AC41" s="594">
        <v>1</v>
      </c>
      <c r="AD41" s="88">
        <v>1</v>
      </c>
      <c r="AE41" s="88" t="s">
        <v>1693</v>
      </c>
      <c r="AF41" s="88" t="s">
        <v>1693</v>
      </c>
      <c r="AG41" s="363">
        <v>1</v>
      </c>
      <c r="AH41" s="363">
        <v>1</v>
      </c>
      <c r="AI41" s="155">
        <v>1</v>
      </c>
      <c r="AJ41" s="88">
        <v>1</v>
      </c>
      <c r="AK41" s="88" t="s">
        <v>1693</v>
      </c>
      <c r="AL41" s="88" t="s">
        <v>1693</v>
      </c>
      <c r="AM41" s="12" t="s">
        <v>1371</v>
      </c>
    </row>
    <row r="42" spans="1:39" ht="15" customHeight="1">
      <c r="A42" s="12"/>
      <c r="B42" s="761"/>
      <c r="C42" s="51">
        <f t="shared" si="0"/>
        <v>40</v>
      </c>
      <c r="D42" s="52">
        <v>1</v>
      </c>
      <c r="E42" s="50" t="s">
        <v>1701</v>
      </c>
      <c r="F42" s="161">
        <v>0</v>
      </c>
      <c r="G42" s="161">
        <v>0</v>
      </c>
      <c r="H42" s="161">
        <v>0</v>
      </c>
      <c r="I42" s="188">
        <v>1</v>
      </c>
      <c r="J42" s="188">
        <v>1</v>
      </c>
      <c r="K42" s="594">
        <v>0</v>
      </c>
      <c r="L42" s="88">
        <v>1</v>
      </c>
      <c r="M42" s="88" t="s">
        <v>1693</v>
      </c>
      <c r="N42" s="88" t="s">
        <v>1693</v>
      </c>
      <c r="O42" s="624">
        <v>1</v>
      </c>
      <c r="P42" s="624">
        <v>1</v>
      </c>
      <c r="Q42" s="594">
        <v>1</v>
      </c>
      <c r="R42" s="88">
        <v>0</v>
      </c>
      <c r="S42" s="88" t="s">
        <v>1693</v>
      </c>
      <c r="T42" s="88" t="s">
        <v>1693</v>
      </c>
      <c r="U42" s="88">
        <v>1</v>
      </c>
      <c r="V42" s="88">
        <v>1</v>
      </c>
      <c r="W42" s="594">
        <v>1</v>
      </c>
      <c r="X42" s="88">
        <v>1</v>
      </c>
      <c r="Y42" s="88" t="s">
        <v>1693</v>
      </c>
      <c r="Z42" s="88" t="s">
        <v>1693</v>
      </c>
      <c r="AA42" s="624">
        <v>1</v>
      </c>
      <c r="AB42" s="624">
        <v>1</v>
      </c>
      <c r="AC42" s="594">
        <v>1</v>
      </c>
      <c r="AD42" s="88">
        <v>1</v>
      </c>
      <c r="AE42" s="88" t="s">
        <v>1693</v>
      </c>
      <c r="AF42" s="88" t="s">
        <v>1693</v>
      </c>
      <c r="AG42" s="363">
        <v>1</v>
      </c>
      <c r="AH42" s="363">
        <v>1</v>
      </c>
      <c r="AI42" s="155">
        <v>1</v>
      </c>
      <c r="AJ42" s="88">
        <v>1</v>
      </c>
      <c r="AK42" s="88" t="s">
        <v>1693</v>
      </c>
      <c r="AL42" s="88" t="s">
        <v>1693</v>
      </c>
      <c r="AM42" s="12" t="s">
        <v>1371</v>
      </c>
    </row>
    <row r="43" spans="1:39" ht="15" customHeight="1">
      <c r="A43" s="12"/>
      <c r="B43" s="770" t="s">
        <v>348</v>
      </c>
      <c r="C43" s="53">
        <f t="shared" si="0"/>
        <v>41</v>
      </c>
      <c r="D43" s="55">
        <v>1</v>
      </c>
      <c r="E43" s="54" t="s">
        <v>346</v>
      </c>
      <c r="F43" s="161">
        <v>0</v>
      </c>
      <c r="G43" s="161">
        <v>0</v>
      </c>
      <c r="H43" s="161">
        <v>0</v>
      </c>
      <c r="I43" s="161">
        <v>1</v>
      </c>
      <c r="J43" s="161">
        <v>1</v>
      </c>
      <c r="K43" s="594">
        <v>1</v>
      </c>
      <c r="L43" s="88">
        <v>1</v>
      </c>
      <c r="M43" s="88">
        <v>1</v>
      </c>
      <c r="N43" s="88">
        <v>1</v>
      </c>
      <c r="O43" s="624">
        <v>1</v>
      </c>
      <c r="P43" s="624">
        <v>1</v>
      </c>
      <c r="Q43" s="594">
        <v>1</v>
      </c>
      <c r="R43" s="88">
        <v>1</v>
      </c>
      <c r="S43" s="88">
        <v>1</v>
      </c>
      <c r="T43" s="88">
        <v>1</v>
      </c>
      <c r="U43" s="88">
        <v>1</v>
      </c>
      <c r="V43" s="88">
        <v>1</v>
      </c>
      <c r="W43" s="594">
        <v>1</v>
      </c>
      <c r="X43" s="88">
        <v>1</v>
      </c>
      <c r="Y43" s="88">
        <v>1</v>
      </c>
      <c r="Z43" s="88">
        <v>1</v>
      </c>
      <c r="AA43" s="624">
        <v>1</v>
      </c>
      <c r="AB43" s="624">
        <v>1</v>
      </c>
      <c r="AC43" s="594">
        <v>1</v>
      </c>
      <c r="AD43" s="88">
        <v>1</v>
      </c>
      <c r="AE43" s="88">
        <v>1</v>
      </c>
      <c r="AF43" s="88">
        <v>1</v>
      </c>
      <c r="AG43" s="363">
        <v>1</v>
      </c>
      <c r="AH43" s="363">
        <v>1</v>
      </c>
      <c r="AI43" s="155">
        <v>1</v>
      </c>
      <c r="AJ43" s="88">
        <v>1</v>
      </c>
      <c r="AK43" s="88">
        <v>1</v>
      </c>
      <c r="AL43" s="88">
        <v>1</v>
      </c>
      <c r="AM43" s="12" t="s">
        <v>1371</v>
      </c>
    </row>
    <row r="44" spans="1:39" ht="15" customHeight="1">
      <c r="A44" s="12"/>
      <c r="B44" s="771"/>
      <c r="C44" s="55">
        <f t="shared" si="0"/>
        <v>42</v>
      </c>
      <c r="D44" s="55">
        <v>1</v>
      </c>
      <c r="E44" s="54" t="s">
        <v>1702</v>
      </c>
      <c r="F44" s="161">
        <v>0</v>
      </c>
      <c r="G44" s="161">
        <v>0</v>
      </c>
      <c r="H44" s="161">
        <v>0</v>
      </c>
      <c r="I44" s="161">
        <v>1</v>
      </c>
      <c r="J44" s="161">
        <v>1</v>
      </c>
      <c r="K44" s="594">
        <v>1</v>
      </c>
      <c r="L44" s="88">
        <v>1</v>
      </c>
      <c r="M44" s="88">
        <v>1</v>
      </c>
      <c r="N44" s="88">
        <v>1</v>
      </c>
      <c r="O44" s="624">
        <v>1</v>
      </c>
      <c r="P44" s="624">
        <v>1</v>
      </c>
      <c r="Q44" s="594">
        <v>1</v>
      </c>
      <c r="R44" s="88">
        <v>1</v>
      </c>
      <c r="S44" s="88">
        <v>0</v>
      </c>
      <c r="T44" s="88">
        <v>1</v>
      </c>
      <c r="U44" s="88">
        <v>1</v>
      </c>
      <c r="V44" s="88">
        <v>1</v>
      </c>
      <c r="W44" s="594">
        <v>1</v>
      </c>
      <c r="X44" s="88">
        <v>1</v>
      </c>
      <c r="Y44" s="88">
        <v>0</v>
      </c>
      <c r="Z44" s="88">
        <v>1</v>
      </c>
      <c r="AA44" s="624">
        <v>1</v>
      </c>
      <c r="AB44" s="624">
        <v>1</v>
      </c>
      <c r="AC44" s="594">
        <v>1</v>
      </c>
      <c r="AD44" s="88">
        <v>1</v>
      </c>
      <c r="AE44" s="88">
        <v>1</v>
      </c>
      <c r="AF44" s="88">
        <v>1</v>
      </c>
      <c r="AG44" s="363">
        <v>1</v>
      </c>
      <c r="AH44" s="363">
        <v>1</v>
      </c>
      <c r="AI44" s="155">
        <v>1</v>
      </c>
      <c r="AJ44" s="88">
        <v>1</v>
      </c>
      <c r="AK44" s="88">
        <v>1</v>
      </c>
      <c r="AL44" s="88">
        <v>1</v>
      </c>
      <c r="AM44" s="12" t="s">
        <v>1371</v>
      </c>
    </row>
    <row r="45" spans="1:39" ht="15" customHeight="1">
      <c r="A45" s="12"/>
      <c r="B45" s="771"/>
      <c r="C45" s="55">
        <f t="shared" si="0"/>
        <v>43</v>
      </c>
      <c r="D45" s="55">
        <v>1</v>
      </c>
      <c r="E45" s="302" t="s">
        <v>347</v>
      </c>
      <c r="F45" s="161">
        <v>0</v>
      </c>
      <c r="G45" s="161">
        <v>0</v>
      </c>
      <c r="H45" s="161">
        <v>0</v>
      </c>
      <c r="I45" s="161">
        <v>1</v>
      </c>
      <c r="J45" s="161">
        <v>1</v>
      </c>
      <c r="K45" s="594">
        <v>1</v>
      </c>
      <c r="L45" s="88">
        <v>1</v>
      </c>
      <c r="M45" s="88">
        <v>1</v>
      </c>
      <c r="N45" s="88">
        <v>1</v>
      </c>
      <c r="O45" s="624">
        <v>1</v>
      </c>
      <c r="P45" s="624">
        <v>1</v>
      </c>
      <c r="Q45" s="594">
        <v>1</v>
      </c>
      <c r="R45" s="88">
        <v>1</v>
      </c>
      <c r="S45" s="88">
        <v>1</v>
      </c>
      <c r="T45" s="88">
        <v>1</v>
      </c>
      <c r="U45" s="88">
        <v>1</v>
      </c>
      <c r="V45" s="88">
        <v>1</v>
      </c>
      <c r="W45" s="594">
        <v>1</v>
      </c>
      <c r="X45" s="88">
        <v>1</v>
      </c>
      <c r="Y45" s="88">
        <v>1</v>
      </c>
      <c r="Z45" s="88">
        <v>1</v>
      </c>
      <c r="AA45" s="624">
        <v>1</v>
      </c>
      <c r="AB45" s="624">
        <v>1</v>
      </c>
      <c r="AC45" s="594">
        <v>1</v>
      </c>
      <c r="AD45" s="88">
        <v>1</v>
      </c>
      <c r="AE45" s="88">
        <v>1</v>
      </c>
      <c r="AF45" s="88">
        <v>1</v>
      </c>
      <c r="AG45" s="363">
        <v>1</v>
      </c>
      <c r="AH45" s="363">
        <v>1</v>
      </c>
      <c r="AI45" s="155">
        <v>1</v>
      </c>
      <c r="AJ45" s="88">
        <v>1</v>
      </c>
      <c r="AK45" s="88">
        <v>1</v>
      </c>
      <c r="AL45" s="88">
        <v>1</v>
      </c>
      <c r="AM45" s="12" t="s">
        <v>1371</v>
      </c>
    </row>
    <row r="46" spans="1:39" ht="15" customHeight="1">
      <c r="A46" s="12"/>
      <c r="B46" s="771"/>
      <c r="C46" s="55">
        <f t="shared" si="0"/>
        <v>44</v>
      </c>
      <c r="D46" s="55">
        <v>1</v>
      </c>
      <c r="E46" s="302" t="s">
        <v>349</v>
      </c>
      <c r="F46" s="161">
        <v>0</v>
      </c>
      <c r="G46" s="161">
        <v>0</v>
      </c>
      <c r="H46" s="161">
        <v>0</v>
      </c>
      <c r="I46" s="188">
        <v>1</v>
      </c>
      <c r="J46" s="188">
        <v>1</v>
      </c>
      <c r="K46" s="594">
        <v>0</v>
      </c>
      <c r="L46" s="88">
        <v>1</v>
      </c>
      <c r="M46" s="88">
        <v>1</v>
      </c>
      <c r="N46" s="88">
        <v>1</v>
      </c>
      <c r="O46" s="624">
        <v>1</v>
      </c>
      <c r="P46" s="624">
        <v>1</v>
      </c>
      <c r="Q46" s="594">
        <v>1</v>
      </c>
      <c r="R46" s="88">
        <v>1</v>
      </c>
      <c r="S46" s="88">
        <v>1</v>
      </c>
      <c r="T46" s="88">
        <v>1</v>
      </c>
      <c r="U46" s="88">
        <v>1</v>
      </c>
      <c r="V46" s="88">
        <v>1</v>
      </c>
      <c r="W46" s="594">
        <v>1</v>
      </c>
      <c r="X46" s="88">
        <v>1</v>
      </c>
      <c r="Y46" s="88">
        <v>1</v>
      </c>
      <c r="Z46" s="88">
        <v>1</v>
      </c>
      <c r="AA46" s="624">
        <v>1</v>
      </c>
      <c r="AB46" s="624">
        <v>1</v>
      </c>
      <c r="AC46" s="594">
        <v>1</v>
      </c>
      <c r="AD46" s="88">
        <v>1</v>
      </c>
      <c r="AE46" s="88">
        <v>1</v>
      </c>
      <c r="AF46" s="88">
        <v>1</v>
      </c>
      <c r="AG46" s="363">
        <v>1</v>
      </c>
      <c r="AH46" s="363">
        <v>1</v>
      </c>
      <c r="AI46" s="155">
        <v>1</v>
      </c>
      <c r="AJ46" s="88">
        <v>1</v>
      </c>
      <c r="AK46" s="88">
        <v>1</v>
      </c>
      <c r="AL46" s="88">
        <v>1</v>
      </c>
      <c r="AM46" s="12" t="s">
        <v>1371</v>
      </c>
    </row>
    <row r="47" spans="1:39" ht="15" customHeight="1">
      <c r="A47" s="12"/>
      <c r="B47" s="771"/>
      <c r="C47" s="55">
        <f t="shared" si="0"/>
        <v>45</v>
      </c>
      <c r="D47" s="55">
        <v>1</v>
      </c>
      <c r="E47" s="54" t="s">
        <v>1703</v>
      </c>
      <c r="F47" s="161">
        <v>0</v>
      </c>
      <c r="G47" s="161">
        <v>0</v>
      </c>
      <c r="H47" s="161">
        <v>0</v>
      </c>
      <c r="I47" s="161">
        <v>1</v>
      </c>
      <c r="J47" s="161">
        <v>1</v>
      </c>
      <c r="K47" s="594">
        <v>0</v>
      </c>
      <c r="L47" s="88">
        <v>0</v>
      </c>
      <c r="M47" s="88">
        <v>0</v>
      </c>
      <c r="N47" s="88">
        <v>1</v>
      </c>
      <c r="O47" s="625">
        <v>1</v>
      </c>
      <c r="P47" s="625">
        <v>1</v>
      </c>
      <c r="Q47" s="594">
        <v>0</v>
      </c>
      <c r="R47" s="88">
        <v>1</v>
      </c>
      <c r="S47" s="88">
        <v>0</v>
      </c>
      <c r="T47" s="88">
        <v>1</v>
      </c>
      <c r="U47" s="88">
        <v>1</v>
      </c>
      <c r="V47" s="88">
        <v>1</v>
      </c>
      <c r="W47" s="594">
        <v>1</v>
      </c>
      <c r="X47" s="88">
        <v>1</v>
      </c>
      <c r="Y47" s="88">
        <v>1</v>
      </c>
      <c r="Z47" s="88">
        <v>1</v>
      </c>
      <c r="AA47" s="624">
        <v>1</v>
      </c>
      <c r="AB47" s="624">
        <v>1</v>
      </c>
      <c r="AC47" s="594">
        <v>1</v>
      </c>
      <c r="AD47" s="88">
        <v>1</v>
      </c>
      <c r="AE47" s="88">
        <v>1</v>
      </c>
      <c r="AF47" s="88">
        <v>1</v>
      </c>
      <c r="AG47" s="363">
        <v>1</v>
      </c>
      <c r="AH47" s="363">
        <v>1</v>
      </c>
      <c r="AI47" s="155">
        <v>1</v>
      </c>
      <c r="AJ47" s="88">
        <v>1</v>
      </c>
      <c r="AK47" s="88">
        <v>1</v>
      </c>
      <c r="AL47" s="88">
        <v>1</v>
      </c>
      <c r="AM47" s="12" t="s">
        <v>1371</v>
      </c>
    </row>
    <row r="48" spans="1:39" ht="15" customHeight="1">
      <c r="A48" s="12"/>
      <c r="B48" s="771"/>
      <c r="C48" s="55">
        <f t="shared" si="0"/>
        <v>46</v>
      </c>
      <c r="D48" s="55">
        <v>1</v>
      </c>
      <c r="E48" s="54" t="s">
        <v>1704</v>
      </c>
      <c r="F48" s="161">
        <v>0</v>
      </c>
      <c r="G48" s="161">
        <v>0</v>
      </c>
      <c r="H48" s="161">
        <v>0</v>
      </c>
      <c r="I48" s="161">
        <v>1</v>
      </c>
      <c r="J48" s="161">
        <v>1</v>
      </c>
      <c r="K48" s="594">
        <v>0</v>
      </c>
      <c r="L48" s="88">
        <v>0</v>
      </c>
      <c r="M48" s="88">
        <v>0</v>
      </c>
      <c r="N48" s="88">
        <v>1</v>
      </c>
      <c r="O48" s="624">
        <v>1</v>
      </c>
      <c r="P48" s="624">
        <v>1</v>
      </c>
      <c r="Q48" s="594">
        <v>1</v>
      </c>
      <c r="R48" s="88">
        <v>1</v>
      </c>
      <c r="S48" s="88">
        <v>0</v>
      </c>
      <c r="T48" s="88">
        <v>1</v>
      </c>
      <c r="U48" s="88">
        <v>1</v>
      </c>
      <c r="V48" s="88">
        <v>1</v>
      </c>
      <c r="W48" s="594">
        <v>1</v>
      </c>
      <c r="X48" s="88">
        <v>1</v>
      </c>
      <c r="Y48" s="88">
        <v>1</v>
      </c>
      <c r="Z48" s="88">
        <v>1</v>
      </c>
      <c r="AA48" s="624">
        <v>1</v>
      </c>
      <c r="AB48" s="624">
        <v>1</v>
      </c>
      <c r="AC48" s="594">
        <v>1</v>
      </c>
      <c r="AD48" s="88">
        <v>1</v>
      </c>
      <c r="AE48" s="88">
        <v>1</v>
      </c>
      <c r="AF48" s="88">
        <v>1</v>
      </c>
      <c r="AG48" s="363">
        <v>1</v>
      </c>
      <c r="AH48" s="363">
        <v>1</v>
      </c>
      <c r="AI48" s="155">
        <v>1</v>
      </c>
      <c r="AJ48" s="88">
        <v>1</v>
      </c>
      <c r="AK48" s="88">
        <v>1</v>
      </c>
      <c r="AL48" s="88">
        <v>1</v>
      </c>
      <c r="AM48" s="12" t="s">
        <v>1371</v>
      </c>
    </row>
    <row r="49" spans="1:39" ht="15" customHeight="1">
      <c r="A49" s="12"/>
      <c r="B49" s="772"/>
      <c r="C49" s="55">
        <f t="shared" si="0"/>
        <v>47</v>
      </c>
      <c r="D49" s="56">
        <v>1</v>
      </c>
      <c r="E49" s="54" t="s">
        <v>350</v>
      </c>
      <c r="F49" s="161">
        <v>0</v>
      </c>
      <c r="G49" s="161">
        <v>0</v>
      </c>
      <c r="H49" s="161">
        <v>0</v>
      </c>
      <c r="I49" s="161">
        <v>1</v>
      </c>
      <c r="J49" s="161">
        <v>1</v>
      </c>
      <c r="K49" s="594">
        <v>0</v>
      </c>
      <c r="L49" s="88">
        <v>0</v>
      </c>
      <c r="M49" s="88" t="s">
        <v>1693</v>
      </c>
      <c r="N49" s="88" t="s">
        <v>1693</v>
      </c>
      <c r="O49" s="624">
        <v>1</v>
      </c>
      <c r="P49" s="624">
        <v>1</v>
      </c>
      <c r="Q49" s="594">
        <v>1</v>
      </c>
      <c r="R49" s="88">
        <v>1</v>
      </c>
      <c r="S49" s="88" t="s">
        <v>1693</v>
      </c>
      <c r="T49" s="88" t="s">
        <v>1693</v>
      </c>
      <c r="U49" s="188">
        <v>1</v>
      </c>
      <c r="V49" s="188">
        <v>1</v>
      </c>
      <c r="W49" s="594">
        <v>0</v>
      </c>
      <c r="X49" s="88">
        <v>0</v>
      </c>
      <c r="Y49" s="88" t="s">
        <v>1693</v>
      </c>
      <c r="Z49" s="88" t="s">
        <v>1693</v>
      </c>
      <c r="AA49" s="624">
        <v>1</v>
      </c>
      <c r="AB49" s="624">
        <v>1</v>
      </c>
      <c r="AC49" s="594">
        <v>1</v>
      </c>
      <c r="AD49" s="88">
        <v>1</v>
      </c>
      <c r="AE49" s="88" t="s">
        <v>1693</v>
      </c>
      <c r="AF49" s="88" t="s">
        <v>1693</v>
      </c>
      <c r="AG49" s="363">
        <v>1</v>
      </c>
      <c r="AH49" s="363">
        <v>1</v>
      </c>
      <c r="AI49" s="155">
        <v>1</v>
      </c>
      <c r="AJ49" s="88">
        <v>1</v>
      </c>
      <c r="AK49" s="88" t="s">
        <v>1693</v>
      </c>
      <c r="AL49" s="88" t="s">
        <v>1693</v>
      </c>
      <c r="AM49" s="12" t="s">
        <v>1371</v>
      </c>
    </row>
    <row r="50" spans="1:39" ht="15" customHeight="1">
      <c r="A50" s="12"/>
      <c r="B50" s="762" t="s">
        <v>351</v>
      </c>
      <c r="C50" s="57">
        <f t="shared" si="0"/>
        <v>48</v>
      </c>
      <c r="D50" s="59">
        <v>1</v>
      </c>
      <c r="E50" s="58" t="s">
        <v>1715</v>
      </c>
      <c r="F50" s="161">
        <v>0</v>
      </c>
      <c r="G50" s="161">
        <v>0</v>
      </c>
      <c r="H50" s="161">
        <v>0</v>
      </c>
      <c r="I50" s="161">
        <v>1</v>
      </c>
      <c r="J50" s="161">
        <v>1</v>
      </c>
      <c r="K50" s="594">
        <v>0</v>
      </c>
      <c r="L50" s="88">
        <v>0</v>
      </c>
      <c r="M50" s="88" t="s">
        <v>1693</v>
      </c>
      <c r="N50" s="88" t="s">
        <v>1693</v>
      </c>
      <c r="O50" s="624">
        <v>0</v>
      </c>
      <c r="P50" s="624">
        <v>0</v>
      </c>
      <c r="Q50" s="594">
        <v>0</v>
      </c>
      <c r="R50" s="88">
        <v>0</v>
      </c>
      <c r="S50" s="88" t="s">
        <v>1693</v>
      </c>
      <c r="T50" s="88" t="s">
        <v>1693</v>
      </c>
      <c r="U50" s="88">
        <v>1</v>
      </c>
      <c r="V50" s="88">
        <v>1</v>
      </c>
      <c r="W50" s="594">
        <v>1</v>
      </c>
      <c r="X50" s="88">
        <v>0</v>
      </c>
      <c r="Y50" s="88" t="s">
        <v>1693</v>
      </c>
      <c r="Z50" s="88" t="s">
        <v>1693</v>
      </c>
      <c r="AA50" s="624">
        <v>1</v>
      </c>
      <c r="AB50" s="624">
        <v>1</v>
      </c>
      <c r="AC50" s="594">
        <v>1</v>
      </c>
      <c r="AD50" s="88">
        <v>0</v>
      </c>
      <c r="AE50" s="88" t="s">
        <v>1693</v>
      </c>
      <c r="AF50" s="88" t="s">
        <v>1693</v>
      </c>
      <c r="AG50" s="363">
        <v>1</v>
      </c>
      <c r="AH50" s="363">
        <v>1</v>
      </c>
      <c r="AI50" s="155">
        <v>1</v>
      </c>
      <c r="AJ50" s="88">
        <v>1</v>
      </c>
      <c r="AK50" s="88" t="s">
        <v>1693</v>
      </c>
      <c r="AL50" s="88" t="s">
        <v>1693</v>
      </c>
      <c r="AM50" s="12" t="s">
        <v>1371</v>
      </c>
    </row>
    <row r="51" spans="1:39" ht="15" customHeight="1">
      <c r="A51" s="12"/>
      <c r="B51" s="763"/>
      <c r="C51" s="59">
        <f t="shared" si="0"/>
        <v>49</v>
      </c>
      <c r="D51" s="59">
        <v>1</v>
      </c>
      <c r="E51" s="58" t="s">
        <v>1720</v>
      </c>
      <c r="F51" s="161">
        <v>0</v>
      </c>
      <c r="G51" s="161">
        <v>0</v>
      </c>
      <c r="H51" s="161">
        <v>0</v>
      </c>
      <c r="I51" s="161">
        <v>1</v>
      </c>
      <c r="J51" s="161">
        <v>1</v>
      </c>
      <c r="K51" s="594">
        <v>1</v>
      </c>
      <c r="L51" s="88">
        <v>1</v>
      </c>
      <c r="M51" s="88">
        <v>1</v>
      </c>
      <c r="N51" s="88">
        <v>1</v>
      </c>
      <c r="O51" s="625">
        <v>0</v>
      </c>
      <c r="P51" s="625">
        <v>0</v>
      </c>
      <c r="Q51" s="594">
        <v>1</v>
      </c>
      <c r="R51" s="88">
        <v>1</v>
      </c>
      <c r="S51" s="88">
        <v>0</v>
      </c>
      <c r="T51" s="88">
        <v>1</v>
      </c>
      <c r="U51" s="188">
        <v>1</v>
      </c>
      <c r="V51" s="188">
        <v>1</v>
      </c>
      <c r="W51" s="594">
        <v>0</v>
      </c>
      <c r="X51" s="88">
        <v>1</v>
      </c>
      <c r="Y51" s="88">
        <v>1</v>
      </c>
      <c r="Z51" s="88">
        <v>1</v>
      </c>
      <c r="AA51" s="624">
        <v>1</v>
      </c>
      <c r="AB51" s="624">
        <v>1</v>
      </c>
      <c r="AC51" s="594">
        <v>1</v>
      </c>
      <c r="AD51" s="88">
        <v>1</v>
      </c>
      <c r="AE51" s="88">
        <v>1</v>
      </c>
      <c r="AF51" s="88">
        <v>1</v>
      </c>
      <c r="AG51" s="363">
        <v>1</v>
      </c>
      <c r="AH51" s="363">
        <v>1</v>
      </c>
      <c r="AI51" s="155">
        <v>1</v>
      </c>
      <c r="AJ51" s="88">
        <v>1</v>
      </c>
      <c r="AK51" s="88">
        <v>1</v>
      </c>
      <c r="AL51" s="88">
        <v>1</v>
      </c>
      <c r="AM51" s="12" t="s">
        <v>1371</v>
      </c>
    </row>
    <row r="52" spans="1:39" ht="15" customHeight="1">
      <c r="A52" s="12"/>
      <c r="B52" s="763"/>
      <c r="C52" s="59">
        <f t="shared" si="0"/>
        <v>50</v>
      </c>
      <c r="D52" s="59">
        <v>1</v>
      </c>
      <c r="E52" s="58" t="s">
        <v>1721</v>
      </c>
      <c r="F52" s="161">
        <v>0</v>
      </c>
      <c r="G52" s="161">
        <v>0</v>
      </c>
      <c r="H52" s="161">
        <v>0</v>
      </c>
      <c r="I52" s="161">
        <v>1</v>
      </c>
      <c r="J52" s="161">
        <v>1</v>
      </c>
      <c r="K52" s="594">
        <v>1</v>
      </c>
      <c r="L52" s="88">
        <v>1</v>
      </c>
      <c r="M52" s="88">
        <v>1</v>
      </c>
      <c r="N52" s="88">
        <v>1</v>
      </c>
      <c r="O52" s="625">
        <v>0</v>
      </c>
      <c r="P52" s="625">
        <v>0</v>
      </c>
      <c r="Q52" s="594">
        <v>1</v>
      </c>
      <c r="R52" s="88">
        <v>1</v>
      </c>
      <c r="S52" s="88">
        <v>0</v>
      </c>
      <c r="T52" s="88">
        <v>1</v>
      </c>
      <c r="U52" s="188">
        <v>1</v>
      </c>
      <c r="V52" s="188">
        <v>1</v>
      </c>
      <c r="W52" s="594">
        <v>0</v>
      </c>
      <c r="X52" s="88">
        <v>1</v>
      </c>
      <c r="Y52" s="88">
        <v>1</v>
      </c>
      <c r="Z52" s="88">
        <v>1</v>
      </c>
      <c r="AA52" s="624">
        <v>1</v>
      </c>
      <c r="AB52" s="624">
        <v>1</v>
      </c>
      <c r="AC52" s="594">
        <v>1</v>
      </c>
      <c r="AD52" s="88">
        <v>1</v>
      </c>
      <c r="AE52" s="88">
        <v>1</v>
      </c>
      <c r="AF52" s="88">
        <v>1</v>
      </c>
      <c r="AG52" s="363">
        <v>1</v>
      </c>
      <c r="AH52" s="363">
        <v>1</v>
      </c>
      <c r="AI52" s="155">
        <v>1</v>
      </c>
      <c r="AJ52" s="88">
        <v>1</v>
      </c>
      <c r="AK52" s="88">
        <v>1</v>
      </c>
      <c r="AL52" s="88">
        <v>1</v>
      </c>
      <c r="AM52" s="12" t="s">
        <v>1371</v>
      </c>
    </row>
    <row r="53" spans="1:39" ht="15" customHeight="1">
      <c r="A53" s="12"/>
      <c r="B53" s="763"/>
      <c r="C53" s="59">
        <f t="shared" si="0"/>
        <v>51</v>
      </c>
      <c r="D53" s="59">
        <v>1</v>
      </c>
      <c r="E53" s="58" t="s">
        <v>1722</v>
      </c>
      <c r="F53" s="161">
        <v>0</v>
      </c>
      <c r="G53" s="161">
        <v>0</v>
      </c>
      <c r="H53" s="161">
        <v>0</v>
      </c>
      <c r="I53" s="188">
        <v>1</v>
      </c>
      <c r="J53" s="188">
        <v>1</v>
      </c>
      <c r="K53" s="594">
        <v>0</v>
      </c>
      <c r="L53" s="88">
        <v>1</v>
      </c>
      <c r="M53" s="88">
        <v>1</v>
      </c>
      <c r="N53" s="88">
        <v>1</v>
      </c>
      <c r="O53" s="625">
        <v>0</v>
      </c>
      <c r="P53" s="625">
        <v>0</v>
      </c>
      <c r="Q53" s="594">
        <v>1</v>
      </c>
      <c r="R53" s="88">
        <v>1</v>
      </c>
      <c r="S53" s="88">
        <v>0</v>
      </c>
      <c r="T53" s="88">
        <v>0</v>
      </c>
      <c r="U53" s="88">
        <v>1</v>
      </c>
      <c r="V53" s="88">
        <v>1</v>
      </c>
      <c r="W53" s="594">
        <v>1</v>
      </c>
      <c r="X53" s="88">
        <v>1</v>
      </c>
      <c r="Y53" s="88">
        <v>1</v>
      </c>
      <c r="Z53" s="88">
        <v>1</v>
      </c>
      <c r="AA53" s="624">
        <v>1</v>
      </c>
      <c r="AB53" s="624">
        <v>1</v>
      </c>
      <c r="AC53" s="594">
        <v>1</v>
      </c>
      <c r="AD53" s="88">
        <v>1</v>
      </c>
      <c r="AE53" s="88">
        <v>1</v>
      </c>
      <c r="AF53" s="88">
        <v>1</v>
      </c>
      <c r="AG53" s="363">
        <v>1</v>
      </c>
      <c r="AH53" s="363">
        <v>1</v>
      </c>
      <c r="AI53" s="155">
        <v>1</v>
      </c>
      <c r="AJ53" s="88">
        <v>1</v>
      </c>
      <c r="AK53" s="88">
        <v>1</v>
      </c>
      <c r="AL53" s="88">
        <v>1</v>
      </c>
      <c r="AM53" s="12" t="s">
        <v>1371</v>
      </c>
    </row>
    <row r="54" spans="1:39" ht="15" customHeight="1">
      <c r="A54" s="12"/>
      <c r="B54" s="763"/>
      <c r="C54" s="59">
        <f t="shared" si="0"/>
        <v>52</v>
      </c>
      <c r="D54" s="59">
        <v>1</v>
      </c>
      <c r="E54" s="58" t="s">
        <v>1723</v>
      </c>
      <c r="F54" s="161">
        <v>0</v>
      </c>
      <c r="G54" s="161">
        <v>0</v>
      </c>
      <c r="H54" s="161">
        <v>0</v>
      </c>
      <c r="I54" s="188">
        <v>1</v>
      </c>
      <c r="J54" s="188">
        <v>1</v>
      </c>
      <c r="K54" s="594">
        <v>0</v>
      </c>
      <c r="L54" s="88">
        <v>1</v>
      </c>
      <c r="M54" s="88">
        <v>1</v>
      </c>
      <c r="N54" s="88">
        <v>1</v>
      </c>
      <c r="O54" s="625">
        <v>0</v>
      </c>
      <c r="P54" s="625">
        <v>0</v>
      </c>
      <c r="Q54" s="594">
        <v>1</v>
      </c>
      <c r="R54" s="88">
        <v>1</v>
      </c>
      <c r="S54" s="88">
        <v>0</v>
      </c>
      <c r="T54" s="88">
        <v>1</v>
      </c>
      <c r="U54" s="88">
        <v>1</v>
      </c>
      <c r="V54" s="88">
        <v>1</v>
      </c>
      <c r="W54" s="594">
        <v>1</v>
      </c>
      <c r="X54" s="88">
        <v>1</v>
      </c>
      <c r="Y54" s="88">
        <v>1</v>
      </c>
      <c r="Z54" s="88">
        <v>1</v>
      </c>
      <c r="AA54" s="624">
        <v>1</v>
      </c>
      <c r="AB54" s="624">
        <v>1</v>
      </c>
      <c r="AC54" s="594">
        <v>1</v>
      </c>
      <c r="AD54" s="88">
        <v>1</v>
      </c>
      <c r="AE54" s="88">
        <v>1</v>
      </c>
      <c r="AF54" s="88">
        <v>0</v>
      </c>
      <c r="AG54" s="363">
        <v>1</v>
      </c>
      <c r="AH54" s="363">
        <v>1</v>
      </c>
      <c r="AI54" s="155">
        <v>1</v>
      </c>
      <c r="AJ54" s="88">
        <v>1</v>
      </c>
      <c r="AK54" s="88">
        <v>1</v>
      </c>
      <c r="AL54" s="88">
        <v>1</v>
      </c>
      <c r="AM54" s="12" t="s">
        <v>1371</v>
      </c>
    </row>
    <row r="55" spans="1:39" ht="15" customHeight="1">
      <c r="A55" s="12"/>
      <c r="B55" s="763"/>
      <c r="C55" s="59">
        <f t="shared" si="0"/>
        <v>53</v>
      </c>
      <c r="D55" s="59">
        <v>1</v>
      </c>
      <c r="E55" s="58" t="s">
        <v>1716</v>
      </c>
      <c r="F55" s="161">
        <v>0</v>
      </c>
      <c r="G55" s="161">
        <v>0</v>
      </c>
      <c r="H55" s="161">
        <v>0</v>
      </c>
      <c r="I55" s="161">
        <v>1</v>
      </c>
      <c r="J55" s="161">
        <v>1</v>
      </c>
      <c r="K55" s="594">
        <v>1</v>
      </c>
      <c r="L55" s="88">
        <v>1</v>
      </c>
      <c r="M55" s="88">
        <v>1</v>
      </c>
      <c r="N55" s="88">
        <v>1</v>
      </c>
      <c r="O55" s="624">
        <v>0</v>
      </c>
      <c r="P55" s="624">
        <v>0</v>
      </c>
      <c r="Q55" s="594">
        <v>0</v>
      </c>
      <c r="R55" s="88">
        <v>1</v>
      </c>
      <c r="S55" s="88">
        <v>0</v>
      </c>
      <c r="T55" s="88">
        <v>1</v>
      </c>
      <c r="U55" s="88">
        <v>0</v>
      </c>
      <c r="V55" s="88">
        <v>0</v>
      </c>
      <c r="W55" s="594">
        <v>0</v>
      </c>
      <c r="X55" s="88">
        <v>1</v>
      </c>
      <c r="Y55" s="88">
        <v>1</v>
      </c>
      <c r="Z55" s="88">
        <v>1</v>
      </c>
      <c r="AA55" s="624">
        <v>0</v>
      </c>
      <c r="AB55" s="624">
        <v>0</v>
      </c>
      <c r="AC55" s="594">
        <v>0</v>
      </c>
      <c r="AD55" s="88">
        <v>1</v>
      </c>
      <c r="AE55" s="88">
        <v>0</v>
      </c>
      <c r="AF55" s="88">
        <v>0</v>
      </c>
      <c r="AG55" s="363">
        <v>1</v>
      </c>
      <c r="AH55" s="363">
        <v>1</v>
      </c>
      <c r="AI55" s="155">
        <v>1</v>
      </c>
      <c r="AJ55" s="88">
        <v>1</v>
      </c>
      <c r="AK55" s="88">
        <v>1</v>
      </c>
      <c r="AL55" s="88">
        <v>1</v>
      </c>
      <c r="AM55" s="12" t="s">
        <v>1371</v>
      </c>
    </row>
    <row r="56" spans="1:39" ht="15" customHeight="1">
      <c r="A56" s="12"/>
      <c r="B56" s="763"/>
      <c r="C56" s="59">
        <f t="shared" si="0"/>
        <v>54</v>
      </c>
      <c r="D56" s="59">
        <v>1</v>
      </c>
      <c r="E56" s="58" t="s">
        <v>1717</v>
      </c>
      <c r="F56" s="161">
        <v>0</v>
      </c>
      <c r="G56" s="161">
        <v>0</v>
      </c>
      <c r="H56" s="161">
        <v>0</v>
      </c>
      <c r="I56" s="161">
        <v>1</v>
      </c>
      <c r="J56" s="161">
        <v>1</v>
      </c>
      <c r="K56" s="594">
        <v>1</v>
      </c>
      <c r="L56" s="88">
        <v>1</v>
      </c>
      <c r="M56" s="88">
        <v>1</v>
      </c>
      <c r="N56" s="88">
        <v>1</v>
      </c>
      <c r="O56" s="624">
        <v>0</v>
      </c>
      <c r="P56" s="624">
        <v>0</v>
      </c>
      <c r="Q56" s="594">
        <v>0</v>
      </c>
      <c r="R56" s="88">
        <v>1</v>
      </c>
      <c r="S56" s="88">
        <v>0</v>
      </c>
      <c r="T56" s="88">
        <v>1</v>
      </c>
      <c r="U56" s="188">
        <v>1</v>
      </c>
      <c r="V56" s="188">
        <v>1</v>
      </c>
      <c r="W56" s="594">
        <v>0</v>
      </c>
      <c r="X56" s="88">
        <v>1</v>
      </c>
      <c r="Y56" s="88">
        <v>1</v>
      </c>
      <c r="Z56" s="88">
        <v>1</v>
      </c>
      <c r="AA56" s="625">
        <v>1</v>
      </c>
      <c r="AB56" s="625">
        <v>1</v>
      </c>
      <c r="AC56" s="594">
        <v>0</v>
      </c>
      <c r="AD56" s="88">
        <v>1</v>
      </c>
      <c r="AE56" s="88">
        <v>0</v>
      </c>
      <c r="AF56" s="88">
        <v>0</v>
      </c>
      <c r="AG56" s="363">
        <v>1</v>
      </c>
      <c r="AH56" s="363">
        <v>1</v>
      </c>
      <c r="AI56" s="155">
        <v>1</v>
      </c>
      <c r="AJ56" s="88">
        <v>1</v>
      </c>
      <c r="AK56" s="88">
        <v>1</v>
      </c>
      <c r="AL56" s="88">
        <v>1</v>
      </c>
      <c r="AM56" s="12" t="s">
        <v>1371</v>
      </c>
    </row>
    <row r="57" spans="1:39" ht="15" customHeight="1">
      <c r="A57" s="12"/>
      <c r="B57" s="763"/>
      <c r="C57" s="59">
        <f t="shared" si="0"/>
        <v>55</v>
      </c>
      <c r="D57" s="59">
        <v>1</v>
      </c>
      <c r="E57" s="58" t="s">
        <v>1718</v>
      </c>
      <c r="F57" s="161">
        <v>0</v>
      </c>
      <c r="G57" s="161">
        <v>0</v>
      </c>
      <c r="H57" s="161">
        <v>0</v>
      </c>
      <c r="I57" s="161">
        <v>1</v>
      </c>
      <c r="J57" s="161">
        <v>1</v>
      </c>
      <c r="K57" s="594">
        <v>1</v>
      </c>
      <c r="L57" s="88">
        <v>1</v>
      </c>
      <c r="M57" s="88">
        <v>1</v>
      </c>
      <c r="N57" s="88">
        <v>1</v>
      </c>
      <c r="O57" s="624">
        <v>0</v>
      </c>
      <c r="P57" s="624">
        <v>0</v>
      </c>
      <c r="Q57" s="594">
        <v>0</v>
      </c>
      <c r="R57" s="88">
        <v>1</v>
      </c>
      <c r="S57" s="88">
        <v>0</v>
      </c>
      <c r="T57" s="88">
        <v>1</v>
      </c>
      <c r="U57" s="88">
        <v>0</v>
      </c>
      <c r="V57" s="88">
        <v>0</v>
      </c>
      <c r="W57" s="594">
        <v>0</v>
      </c>
      <c r="X57" s="88">
        <v>1</v>
      </c>
      <c r="Y57" s="88">
        <v>1</v>
      </c>
      <c r="Z57" s="88">
        <v>1</v>
      </c>
      <c r="AA57" s="624">
        <v>0</v>
      </c>
      <c r="AB57" s="624">
        <v>0</v>
      </c>
      <c r="AC57" s="594">
        <v>0</v>
      </c>
      <c r="AD57" s="88">
        <v>1</v>
      </c>
      <c r="AE57" s="88">
        <v>0</v>
      </c>
      <c r="AF57" s="88">
        <v>0</v>
      </c>
      <c r="AG57" s="363">
        <v>1</v>
      </c>
      <c r="AH57" s="363">
        <v>1</v>
      </c>
      <c r="AI57" s="155">
        <v>1</v>
      </c>
      <c r="AJ57" s="88">
        <v>1</v>
      </c>
      <c r="AK57" s="88">
        <v>1</v>
      </c>
      <c r="AL57" s="88">
        <v>1</v>
      </c>
      <c r="AM57" s="12" t="s">
        <v>1371</v>
      </c>
    </row>
    <row r="58" spans="1:39" ht="15" customHeight="1">
      <c r="A58" s="12"/>
      <c r="B58" s="763"/>
      <c r="C58" s="59">
        <f t="shared" si="0"/>
        <v>56</v>
      </c>
      <c r="D58" s="59">
        <v>1</v>
      </c>
      <c r="E58" s="58" t="s">
        <v>1719</v>
      </c>
      <c r="F58" s="161">
        <v>0</v>
      </c>
      <c r="G58" s="161">
        <v>0</v>
      </c>
      <c r="H58" s="161">
        <v>0</v>
      </c>
      <c r="I58" s="188">
        <v>1</v>
      </c>
      <c r="J58" s="188">
        <v>1</v>
      </c>
      <c r="K58" s="594">
        <v>0</v>
      </c>
      <c r="L58" s="88">
        <v>1</v>
      </c>
      <c r="M58" s="88">
        <v>1</v>
      </c>
      <c r="N58" s="88">
        <v>1</v>
      </c>
      <c r="O58" s="624">
        <v>1</v>
      </c>
      <c r="P58" s="624">
        <v>1</v>
      </c>
      <c r="Q58" s="594">
        <v>1</v>
      </c>
      <c r="R58" s="88">
        <v>0</v>
      </c>
      <c r="S58" s="88">
        <v>0</v>
      </c>
      <c r="T58" s="88">
        <v>1</v>
      </c>
      <c r="U58" s="188">
        <v>1</v>
      </c>
      <c r="V58" s="188">
        <v>1</v>
      </c>
      <c r="W58" s="594">
        <v>0</v>
      </c>
      <c r="X58" s="88">
        <v>1</v>
      </c>
      <c r="Y58" s="88">
        <v>1</v>
      </c>
      <c r="Z58" s="88">
        <v>1</v>
      </c>
      <c r="AA58" s="624">
        <v>0</v>
      </c>
      <c r="AB58" s="624">
        <v>0</v>
      </c>
      <c r="AC58" s="594">
        <v>0</v>
      </c>
      <c r="AD58" s="88">
        <v>1</v>
      </c>
      <c r="AE58" s="88">
        <v>0</v>
      </c>
      <c r="AF58" s="88">
        <v>0</v>
      </c>
      <c r="AG58" s="363">
        <v>1</v>
      </c>
      <c r="AH58" s="363">
        <v>1</v>
      </c>
      <c r="AI58" s="155">
        <v>1</v>
      </c>
      <c r="AJ58" s="88">
        <v>1</v>
      </c>
      <c r="AK58" s="88">
        <v>1</v>
      </c>
      <c r="AL58" s="88">
        <v>1</v>
      </c>
      <c r="AM58" s="12" t="s">
        <v>1371</v>
      </c>
    </row>
    <row r="59" spans="1:39" ht="15" customHeight="1">
      <c r="A59" s="12"/>
      <c r="B59" s="763"/>
      <c r="C59" s="59">
        <f t="shared" si="0"/>
        <v>57</v>
      </c>
      <c r="D59" s="59">
        <v>1</v>
      </c>
      <c r="E59" s="58" t="s">
        <v>1722</v>
      </c>
      <c r="F59" s="161">
        <v>0</v>
      </c>
      <c r="G59" s="161">
        <v>0</v>
      </c>
      <c r="H59" s="161">
        <v>0</v>
      </c>
      <c r="I59" s="161">
        <v>1</v>
      </c>
      <c r="J59" s="161">
        <v>1</v>
      </c>
      <c r="K59" s="594">
        <v>1</v>
      </c>
      <c r="L59" s="88">
        <v>1</v>
      </c>
      <c r="M59" s="88">
        <v>1</v>
      </c>
      <c r="N59" s="88">
        <v>1</v>
      </c>
      <c r="O59" s="625">
        <v>0</v>
      </c>
      <c r="P59" s="625">
        <v>0</v>
      </c>
      <c r="Q59" s="594">
        <v>1</v>
      </c>
      <c r="R59" s="88">
        <v>1</v>
      </c>
      <c r="S59" s="88">
        <v>0</v>
      </c>
      <c r="T59" s="88">
        <v>1</v>
      </c>
      <c r="U59" s="188">
        <v>1</v>
      </c>
      <c r="V59" s="188">
        <v>1</v>
      </c>
      <c r="W59" s="594">
        <v>0</v>
      </c>
      <c r="X59" s="88">
        <v>1</v>
      </c>
      <c r="Y59" s="88">
        <v>1</v>
      </c>
      <c r="Z59" s="88">
        <v>1</v>
      </c>
      <c r="AA59" s="624">
        <v>1</v>
      </c>
      <c r="AB59" s="624">
        <v>1</v>
      </c>
      <c r="AC59" s="594">
        <v>1</v>
      </c>
      <c r="AD59" s="88">
        <v>1</v>
      </c>
      <c r="AE59" s="88">
        <v>1</v>
      </c>
      <c r="AF59" s="88">
        <v>1</v>
      </c>
      <c r="AG59" s="363">
        <v>1</v>
      </c>
      <c r="AH59" s="363">
        <v>1</v>
      </c>
      <c r="AI59" s="155">
        <v>1</v>
      </c>
      <c r="AJ59" s="88">
        <v>1</v>
      </c>
      <c r="AK59" s="88">
        <v>1</v>
      </c>
      <c r="AL59" s="88">
        <v>1</v>
      </c>
      <c r="AM59" s="12" t="s">
        <v>1371</v>
      </c>
    </row>
    <row r="60" spans="1:39" ht="15" customHeight="1">
      <c r="A60" s="12"/>
      <c r="B60" s="764"/>
      <c r="C60" s="59">
        <f t="shared" si="0"/>
        <v>58</v>
      </c>
      <c r="D60" s="59">
        <v>1</v>
      </c>
      <c r="E60" s="58" t="s">
        <v>1723</v>
      </c>
      <c r="F60" s="161">
        <v>0</v>
      </c>
      <c r="G60" s="161">
        <v>0</v>
      </c>
      <c r="H60" s="161">
        <v>0</v>
      </c>
      <c r="I60" s="161">
        <v>1</v>
      </c>
      <c r="J60" s="161">
        <v>1</v>
      </c>
      <c r="K60" s="594">
        <v>1</v>
      </c>
      <c r="L60" s="88">
        <v>1</v>
      </c>
      <c r="M60" s="88">
        <v>1</v>
      </c>
      <c r="N60" s="88">
        <v>1</v>
      </c>
      <c r="O60" s="625">
        <v>0</v>
      </c>
      <c r="P60" s="625">
        <v>0</v>
      </c>
      <c r="Q60" s="594">
        <v>1</v>
      </c>
      <c r="R60" s="88">
        <v>1</v>
      </c>
      <c r="S60" s="88">
        <v>0</v>
      </c>
      <c r="T60" s="88">
        <v>1</v>
      </c>
      <c r="U60" s="188">
        <v>1</v>
      </c>
      <c r="V60" s="188">
        <v>1</v>
      </c>
      <c r="W60" s="594">
        <v>0</v>
      </c>
      <c r="X60" s="88">
        <v>1</v>
      </c>
      <c r="Y60" s="88">
        <v>1</v>
      </c>
      <c r="Z60" s="88">
        <v>1</v>
      </c>
      <c r="AA60" s="624">
        <v>1</v>
      </c>
      <c r="AB60" s="624">
        <v>1</v>
      </c>
      <c r="AC60" s="594">
        <v>1</v>
      </c>
      <c r="AD60" s="88">
        <v>1</v>
      </c>
      <c r="AE60" s="88">
        <v>1</v>
      </c>
      <c r="AF60" s="88">
        <v>1</v>
      </c>
      <c r="AG60" s="363">
        <v>1</v>
      </c>
      <c r="AH60" s="363">
        <v>1</v>
      </c>
      <c r="AI60" s="155">
        <v>1</v>
      </c>
      <c r="AJ60" s="88">
        <v>1</v>
      </c>
      <c r="AK60" s="88">
        <v>1</v>
      </c>
      <c r="AL60" s="88">
        <v>1</v>
      </c>
      <c r="AM60" s="12" t="s">
        <v>1371</v>
      </c>
    </row>
    <row r="61" spans="1:39" ht="15" customHeight="1">
      <c r="A61" s="12"/>
      <c r="B61" s="750" t="s">
        <v>1689</v>
      </c>
      <c r="C61" s="35">
        <f t="shared" si="0"/>
        <v>59</v>
      </c>
      <c r="D61" s="35">
        <v>1</v>
      </c>
      <c r="E61" s="36" t="s">
        <v>1711</v>
      </c>
      <c r="F61" s="161">
        <v>0</v>
      </c>
      <c r="G61" s="161">
        <v>0</v>
      </c>
      <c r="H61" s="161">
        <v>0</v>
      </c>
      <c r="I61" s="188">
        <v>1</v>
      </c>
      <c r="J61" s="188">
        <v>1</v>
      </c>
      <c r="K61" s="594">
        <v>0</v>
      </c>
      <c r="L61" s="88">
        <v>0</v>
      </c>
      <c r="M61" s="88">
        <v>1</v>
      </c>
      <c r="N61" s="88">
        <v>0</v>
      </c>
      <c r="O61" s="624">
        <v>0</v>
      </c>
      <c r="P61" s="624">
        <v>0</v>
      </c>
      <c r="Q61" s="594">
        <v>0</v>
      </c>
      <c r="R61" s="88">
        <v>0</v>
      </c>
      <c r="S61" s="88">
        <v>0</v>
      </c>
      <c r="T61" s="88">
        <v>0</v>
      </c>
      <c r="U61" s="88">
        <v>0</v>
      </c>
      <c r="V61" s="88">
        <v>0</v>
      </c>
      <c r="W61" s="594">
        <v>0</v>
      </c>
      <c r="X61" s="88">
        <v>0</v>
      </c>
      <c r="Y61" s="88">
        <v>0</v>
      </c>
      <c r="Z61" s="88">
        <v>1</v>
      </c>
      <c r="AA61" s="624">
        <v>0</v>
      </c>
      <c r="AB61" s="624">
        <v>0</v>
      </c>
      <c r="AC61" s="594">
        <v>0</v>
      </c>
      <c r="AD61" s="88">
        <v>1</v>
      </c>
      <c r="AE61" s="88">
        <v>0</v>
      </c>
      <c r="AF61" s="88">
        <v>0</v>
      </c>
      <c r="AG61" s="363">
        <v>1</v>
      </c>
      <c r="AH61" s="363">
        <v>1</v>
      </c>
      <c r="AI61" s="155">
        <v>1</v>
      </c>
      <c r="AJ61" s="88">
        <v>1</v>
      </c>
      <c r="AK61" s="88">
        <v>1</v>
      </c>
      <c r="AL61" s="88">
        <v>1</v>
      </c>
      <c r="AM61" s="12" t="s">
        <v>1371</v>
      </c>
    </row>
    <row r="62" spans="1:39" ht="15" customHeight="1">
      <c r="A62" s="12"/>
      <c r="B62" s="751"/>
      <c r="C62" s="39">
        <f t="shared" si="0"/>
        <v>60</v>
      </c>
      <c r="D62" s="39">
        <v>1</v>
      </c>
      <c r="E62" s="36" t="s">
        <v>1712</v>
      </c>
      <c r="F62" s="161">
        <v>0</v>
      </c>
      <c r="G62" s="161">
        <v>0</v>
      </c>
      <c r="H62" s="161">
        <v>0</v>
      </c>
      <c r="I62" s="188">
        <v>1</v>
      </c>
      <c r="J62" s="188">
        <v>1</v>
      </c>
      <c r="K62" s="594">
        <v>0</v>
      </c>
      <c r="L62" s="88">
        <v>0</v>
      </c>
      <c r="M62" s="88">
        <v>1</v>
      </c>
      <c r="N62" s="88">
        <v>0</v>
      </c>
      <c r="O62" s="624">
        <v>0</v>
      </c>
      <c r="P62" s="624">
        <v>0</v>
      </c>
      <c r="Q62" s="594">
        <v>0</v>
      </c>
      <c r="R62" s="88">
        <v>0</v>
      </c>
      <c r="S62" s="88">
        <v>0</v>
      </c>
      <c r="T62" s="88">
        <v>0</v>
      </c>
      <c r="U62" s="88">
        <v>1</v>
      </c>
      <c r="V62" s="88">
        <v>1</v>
      </c>
      <c r="W62" s="594">
        <v>0</v>
      </c>
      <c r="X62" s="88">
        <v>1</v>
      </c>
      <c r="Y62" s="88">
        <v>0</v>
      </c>
      <c r="Z62" s="88">
        <v>1</v>
      </c>
      <c r="AA62" s="624">
        <v>1</v>
      </c>
      <c r="AB62" s="624">
        <v>1</v>
      </c>
      <c r="AC62" s="594">
        <v>1</v>
      </c>
      <c r="AD62" s="88">
        <v>1</v>
      </c>
      <c r="AE62" s="88">
        <v>1</v>
      </c>
      <c r="AF62" s="88">
        <v>1</v>
      </c>
      <c r="AG62" s="363">
        <v>1</v>
      </c>
      <c r="AH62" s="363">
        <v>1</v>
      </c>
      <c r="AI62" s="155">
        <v>1</v>
      </c>
      <c r="AJ62" s="88">
        <v>1</v>
      </c>
      <c r="AK62" s="88">
        <v>1</v>
      </c>
      <c r="AL62" s="88">
        <v>1</v>
      </c>
      <c r="AM62" s="12" t="s">
        <v>1371</v>
      </c>
    </row>
    <row r="63" spans="1:39" ht="15" customHeight="1">
      <c r="A63" s="12"/>
      <c r="B63" s="751"/>
      <c r="C63" s="39">
        <f t="shared" si="0"/>
        <v>61</v>
      </c>
      <c r="D63" s="39">
        <v>1</v>
      </c>
      <c r="E63" s="36" t="s">
        <v>1713</v>
      </c>
      <c r="F63" s="161">
        <v>0</v>
      </c>
      <c r="G63" s="161">
        <v>0</v>
      </c>
      <c r="H63" s="161">
        <v>0</v>
      </c>
      <c r="I63" s="161">
        <v>1</v>
      </c>
      <c r="J63" s="161">
        <v>1</v>
      </c>
      <c r="K63" s="594">
        <v>1</v>
      </c>
      <c r="L63" s="88">
        <v>1</v>
      </c>
      <c r="M63" s="88" t="s">
        <v>1693</v>
      </c>
      <c r="N63" s="88" t="s">
        <v>1693</v>
      </c>
      <c r="O63" s="624">
        <v>1</v>
      </c>
      <c r="P63" s="624">
        <v>1</v>
      </c>
      <c r="Q63" s="594">
        <v>1</v>
      </c>
      <c r="R63" s="88">
        <v>1</v>
      </c>
      <c r="S63" s="88" t="s">
        <v>1693</v>
      </c>
      <c r="T63" s="88" t="s">
        <v>1693</v>
      </c>
      <c r="U63" s="188">
        <v>1</v>
      </c>
      <c r="V63" s="188">
        <v>1</v>
      </c>
      <c r="W63" s="594">
        <v>0</v>
      </c>
      <c r="X63" s="88">
        <v>1</v>
      </c>
      <c r="Y63" s="88" t="s">
        <v>1693</v>
      </c>
      <c r="Z63" s="88" t="s">
        <v>1693</v>
      </c>
      <c r="AA63" s="624">
        <v>1</v>
      </c>
      <c r="AB63" s="624">
        <v>1</v>
      </c>
      <c r="AC63" s="594">
        <v>1</v>
      </c>
      <c r="AD63" s="88">
        <v>1</v>
      </c>
      <c r="AE63" s="88" t="s">
        <v>1693</v>
      </c>
      <c r="AF63" s="88" t="s">
        <v>1693</v>
      </c>
      <c r="AG63" s="363">
        <v>1</v>
      </c>
      <c r="AH63" s="363">
        <v>1</v>
      </c>
      <c r="AI63" s="155">
        <v>1</v>
      </c>
      <c r="AJ63" s="88">
        <v>1</v>
      </c>
      <c r="AK63" s="88" t="s">
        <v>1693</v>
      </c>
      <c r="AL63" s="88" t="s">
        <v>1693</v>
      </c>
      <c r="AM63" s="12" t="s">
        <v>1371</v>
      </c>
    </row>
    <row r="64" spans="1:39" ht="15" customHeight="1">
      <c r="A64" s="12"/>
      <c r="B64" s="751"/>
      <c r="C64" s="39">
        <f t="shared" si="0"/>
        <v>62</v>
      </c>
      <c r="D64" s="39">
        <v>1</v>
      </c>
      <c r="E64" s="36" t="s">
        <v>1714</v>
      </c>
      <c r="F64" s="161">
        <v>0</v>
      </c>
      <c r="G64" s="161">
        <v>0</v>
      </c>
      <c r="H64" s="161">
        <v>0</v>
      </c>
      <c r="I64" s="188">
        <v>1</v>
      </c>
      <c r="J64" s="188">
        <v>1</v>
      </c>
      <c r="K64" s="594">
        <v>0</v>
      </c>
      <c r="L64" s="88">
        <v>1</v>
      </c>
      <c r="M64" s="88">
        <v>1</v>
      </c>
      <c r="N64" s="88">
        <v>1</v>
      </c>
      <c r="O64" s="624">
        <v>1</v>
      </c>
      <c r="P64" s="624">
        <v>1</v>
      </c>
      <c r="Q64" s="594">
        <v>1</v>
      </c>
      <c r="R64" s="88">
        <v>1</v>
      </c>
      <c r="S64" s="88">
        <v>0</v>
      </c>
      <c r="T64" s="88">
        <v>1</v>
      </c>
      <c r="U64" s="88">
        <v>1</v>
      </c>
      <c r="V64" s="88">
        <v>1</v>
      </c>
      <c r="W64" s="594">
        <v>1</v>
      </c>
      <c r="X64" s="88">
        <v>1</v>
      </c>
      <c r="Y64" s="88">
        <v>1</v>
      </c>
      <c r="Z64" s="88">
        <v>1</v>
      </c>
      <c r="AA64" s="624">
        <v>0</v>
      </c>
      <c r="AB64" s="624">
        <v>0</v>
      </c>
      <c r="AC64" s="594">
        <v>0</v>
      </c>
      <c r="AD64" s="88">
        <v>1</v>
      </c>
      <c r="AE64" s="88">
        <v>0</v>
      </c>
      <c r="AF64" s="88">
        <v>0</v>
      </c>
      <c r="AG64" s="363">
        <v>1</v>
      </c>
      <c r="AH64" s="363">
        <v>1</v>
      </c>
      <c r="AI64" s="155">
        <v>1</v>
      </c>
      <c r="AJ64" s="88">
        <v>1</v>
      </c>
      <c r="AK64" s="88">
        <v>1</v>
      </c>
      <c r="AL64" s="88">
        <v>1</v>
      </c>
      <c r="AM64" s="12" t="s">
        <v>1371</v>
      </c>
    </row>
    <row r="65" spans="1:39" ht="15" customHeight="1">
      <c r="A65" s="12"/>
      <c r="B65" s="751"/>
      <c r="C65" s="39">
        <f t="shared" si="0"/>
        <v>63</v>
      </c>
      <c r="D65" s="39">
        <v>1</v>
      </c>
      <c r="E65" s="36" t="s">
        <v>352</v>
      </c>
      <c r="F65" s="161">
        <v>0</v>
      </c>
      <c r="G65" s="161">
        <v>0</v>
      </c>
      <c r="H65" s="161">
        <v>0</v>
      </c>
      <c r="I65" s="188">
        <v>1</v>
      </c>
      <c r="J65" s="188">
        <v>1</v>
      </c>
      <c r="K65" s="594">
        <v>0</v>
      </c>
      <c r="L65" s="88">
        <v>1</v>
      </c>
      <c r="M65" s="88" t="s">
        <v>1693</v>
      </c>
      <c r="N65" s="88" t="s">
        <v>1693</v>
      </c>
      <c r="O65" s="624">
        <v>1</v>
      </c>
      <c r="P65" s="624">
        <v>1</v>
      </c>
      <c r="Q65" s="594">
        <v>1</v>
      </c>
      <c r="R65" s="88">
        <v>1</v>
      </c>
      <c r="S65" s="88" t="s">
        <v>1693</v>
      </c>
      <c r="T65" s="88" t="s">
        <v>1693</v>
      </c>
      <c r="U65" s="88">
        <v>1</v>
      </c>
      <c r="V65" s="88">
        <v>1</v>
      </c>
      <c r="W65" s="594">
        <v>0</v>
      </c>
      <c r="X65" s="88">
        <v>0</v>
      </c>
      <c r="Y65" s="88" t="s">
        <v>1693</v>
      </c>
      <c r="Z65" s="88" t="s">
        <v>1693</v>
      </c>
      <c r="AA65" s="624">
        <v>1</v>
      </c>
      <c r="AB65" s="624">
        <v>1</v>
      </c>
      <c r="AC65" s="594">
        <v>1</v>
      </c>
      <c r="AD65" s="88">
        <v>0</v>
      </c>
      <c r="AE65" s="88" t="s">
        <v>1693</v>
      </c>
      <c r="AF65" s="88" t="s">
        <v>1693</v>
      </c>
      <c r="AG65" s="188">
        <v>0</v>
      </c>
      <c r="AH65" s="188">
        <v>0</v>
      </c>
      <c r="AI65" s="155">
        <v>1</v>
      </c>
      <c r="AJ65" s="88">
        <v>1</v>
      </c>
      <c r="AK65" s="88" t="s">
        <v>1693</v>
      </c>
      <c r="AL65" s="88" t="s">
        <v>1693</v>
      </c>
      <c r="AM65" s="12" t="s">
        <v>1371</v>
      </c>
    </row>
    <row r="66" spans="1:39" ht="15" customHeight="1">
      <c r="A66" s="12"/>
      <c r="B66" s="752"/>
      <c r="C66" s="39">
        <f t="shared" si="0"/>
        <v>64</v>
      </c>
      <c r="D66" s="40">
        <v>1</v>
      </c>
      <c r="E66" s="36" t="s">
        <v>353</v>
      </c>
      <c r="F66" s="161">
        <v>0</v>
      </c>
      <c r="G66" s="161">
        <v>0</v>
      </c>
      <c r="H66" s="161">
        <v>0</v>
      </c>
      <c r="I66" s="188">
        <v>1</v>
      </c>
      <c r="J66" s="188">
        <v>1</v>
      </c>
      <c r="K66" s="594">
        <v>0</v>
      </c>
      <c r="L66" s="88">
        <v>1</v>
      </c>
      <c r="M66" s="88" t="s">
        <v>1693</v>
      </c>
      <c r="N66" s="88" t="s">
        <v>1693</v>
      </c>
      <c r="O66" s="625">
        <v>1</v>
      </c>
      <c r="P66" s="625">
        <v>1</v>
      </c>
      <c r="Q66" s="594">
        <v>0</v>
      </c>
      <c r="R66" s="88">
        <v>0</v>
      </c>
      <c r="S66" s="88" t="s">
        <v>1693</v>
      </c>
      <c r="T66" s="88" t="s">
        <v>1693</v>
      </c>
      <c r="U66" s="188">
        <v>1</v>
      </c>
      <c r="V66" s="188">
        <v>1</v>
      </c>
      <c r="W66" s="594">
        <v>0</v>
      </c>
      <c r="X66" s="88">
        <v>1</v>
      </c>
      <c r="Y66" s="88" t="s">
        <v>1693</v>
      </c>
      <c r="Z66" s="88" t="s">
        <v>1693</v>
      </c>
      <c r="AA66" s="624">
        <v>1</v>
      </c>
      <c r="AB66" s="624">
        <v>1</v>
      </c>
      <c r="AC66" s="594">
        <v>1</v>
      </c>
      <c r="AD66" s="88">
        <v>1</v>
      </c>
      <c r="AE66" s="88" t="s">
        <v>1693</v>
      </c>
      <c r="AF66" s="88" t="s">
        <v>1693</v>
      </c>
      <c r="AG66" s="188">
        <v>1</v>
      </c>
      <c r="AH66" s="188">
        <v>0</v>
      </c>
      <c r="AI66" s="155">
        <v>1</v>
      </c>
      <c r="AJ66" s="88">
        <v>1</v>
      </c>
      <c r="AK66" s="88" t="s">
        <v>1693</v>
      </c>
      <c r="AL66" s="88" t="s">
        <v>1693</v>
      </c>
      <c r="AM66" s="12" t="s">
        <v>1371</v>
      </c>
    </row>
    <row r="67" spans="1:39" ht="15" customHeight="1">
      <c r="A67" s="12"/>
      <c r="B67" s="753" t="s">
        <v>1690</v>
      </c>
      <c r="C67" s="41">
        <f t="shared" si="0"/>
        <v>65</v>
      </c>
      <c r="D67" s="41">
        <v>1</v>
      </c>
      <c r="E67" s="42" t="s">
        <v>354</v>
      </c>
      <c r="F67" s="161">
        <v>0</v>
      </c>
      <c r="G67" s="161">
        <v>0</v>
      </c>
      <c r="H67" s="161">
        <v>0</v>
      </c>
      <c r="I67" s="188">
        <v>0</v>
      </c>
      <c r="J67" s="188">
        <v>0</v>
      </c>
      <c r="K67" s="594">
        <v>1</v>
      </c>
      <c r="L67" s="88">
        <v>1</v>
      </c>
      <c r="M67" s="88" t="s">
        <v>1693</v>
      </c>
      <c r="N67" s="88" t="s">
        <v>1693</v>
      </c>
      <c r="O67" s="624">
        <v>1</v>
      </c>
      <c r="P67" s="624">
        <v>1</v>
      </c>
      <c r="Q67" s="594">
        <v>1</v>
      </c>
      <c r="R67" s="88">
        <v>1</v>
      </c>
      <c r="S67" s="88" t="s">
        <v>1693</v>
      </c>
      <c r="T67" s="88" t="s">
        <v>1693</v>
      </c>
      <c r="U67" s="88">
        <v>1</v>
      </c>
      <c r="V67" s="88">
        <v>1</v>
      </c>
      <c r="W67" s="594">
        <v>0</v>
      </c>
      <c r="X67" s="88">
        <v>0</v>
      </c>
      <c r="Y67" s="88" t="s">
        <v>1693</v>
      </c>
      <c r="Z67" s="88" t="s">
        <v>1693</v>
      </c>
      <c r="AA67" s="624">
        <v>1</v>
      </c>
      <c r="AB67" s="624">
        <v>1</v>
      </c>
      <c r="AC67" s="594">
        <v>1</v>
      </c>
      <c r="AD67" s="88">
        <v>1</v>
      </c>
      <c r="AE67" s="88" t="s">
        <v>1693</v>
      </c>
      <c r="AF67" s="88" t="s">
        <v>1693</v>
      </c>
      <c r="AG67" s="363">
        <v>1</v>
      </c>
      <c r="AH67" s="363">
        <v>1</v>
      </c>
      <c r="AI67" s="155">
        <v>1</v>
      </c>
      <c r="AJ67" s="88">
        <v>1</v>
      </c>
      <c r="AK67" s="88" t="s">
        <v>1693</v>
      </c>
      <c r="AL67" s="88" t="s">
        <v>1693</v>
      </c>
      <c r="AM67" s="12" t="s">
        <v>1371</v>
      </c>
    </row>
    <row r="68" spans="1:39" ht="15" customHeight="1">
      <c r="A68" s="12"/>
      <c r="B68" s="755"/>
      <c r="C68" s="43">
        <f t="shared" si="0"/>
        <v>66</v>
      </c>
      <c r="D68" s="44">
        <v>1</v>
      </c>
      <c r="E68" s="42" t="s">
        <v>355</v>
      </c>
      <c r="F68" s="161">
        <v>0</v>
      </c>
      <c r="G68" s="161">
        <v>0</v>
      </c>
      <c r="H68" s="161">
        <v>0</v>
      </c>
      <c r="I68" s="188">
        <v>0</v>
      </c>
      <c r="J68" s="188">
        <v>0</v>
      </c>
      <c r="K68" s="594">
        <v>1</v>
      </c>
      <c r="L68" s="88">
        <v>1</v>
      </c>
      <c r="M68" s="88" t="s">
        <v>1693</v>
      </c>
      <c r="N68" s="88" t="s">
        <v>1693</v>
      </c>
      <c r="O68" s="624">
        <v>1</v>
      </c>
      <c r="P68" s="624">
        <v>1</v>
      </c>
      <c r="Q68" s="594">
        <v>0</v>
      </c>
      <c r="R68" s="88">
        <v>1</v>
      </c>
      <c r="S68" s="88" t="s">
        <v>1693</v>
      </c>
      <c r="T68" s="88" t="s">
        <v>1693</v>
      </c>
      <c r="U68" s="88">
        <v>1</v>
      </c>
      <c r="V68" s="88">
        <v>1</v>
      </c>
      <c r="W68" s="594">
        <v>0</v>
      </c>
      <c r="X68" s="88">
        <v>0</v>
      </c>
      <c r="Y68" s="88" t="s">
        <v>1693</v>
      </c>
      <c r="Z68" s="88" t="s">
        <v>1693</v>
      </c>
      <c r="AA68" s="624">
        <v>1</v>
      </c>
      <c r="AB68" s="624">
        <v>1</v>
      </c>
      <c r="AC68" s="594">
        <v>1</v>
      </c>
      <c r="AD68" s="88">
        <v>1</v>
      </c>
      <c r="AE68" s="88" t="s">
        <v>1693</v>
      </c>
      <c r="AF68" s="88" t="s">
        <v>1693</v>
      </c>
      <c r="AG68" s="363">
        <v>1</v>
      </c>
      <c r="AH68" s="363">
        <v>1</v>
      </c>
      <c r="AI68" s="155">
        <v>1</v>
      </c>
      <c r="AJ68" s="88">
        <v>1</v>
      </c>
      <c r="AK68" s="88" t="s">
        <v>1693</v>
      </c>
      <c r="AL68" s="88" t="s">
        <v>1693</v>
      </c>
      <c r="AM68" s="12" t="s">
        <v>1371</v>
      </c>
    </row>
    <row r="69" spans="1:39" ht="15" customHeight="1">
      <c r="A69" s="12"/>
      <c r="B69" s="765" t="s">
        <v>1691</v>
      </c>
      <c r="C69" s="60">
        <f t="shared" ref="C69:C80" si="1">C68+1</f>
        <v>67</v>
      </c>
      <c r="D69" s="60">
        <v>1</v>
      </c>
      <c r="E69" s="61" t="s">
        <v>1359</v>
      </c>
      <c r="F69" s="161">
        <v>0</v>
      </c>
      <c r="G69" s="161">
        <v>0</v>
      </c>
      <c r="H69" s="161">
        <v>0</v>
      </c>
      <c r="I69" s="188">
        <v>1</v>
      </c>
      <c r="J69" s="188">
        <v>1</v>
      </c>
      <c r="K69" s="594">
        <v>0</v>
      </c>
      <c r="L69" s="88">
        <v>1</v>
      </c>
      <c r="M69" s="88" t="s">
        <v>1693</v>
      </c>
      <c r="N69" s="88" t="s">
        <v>1693</v>
      </c>
      <c r="O69" s="624">
        <v>1</v>
      </c>
      <c r="P69" s="624">
        <v>1</v>
      </c>
      <c r="Q69" s="594">
        <v>1</v>
      </c>
      <c r="R69" s="88">
        <v>1</v>
      </c>
      <c r="S69" s="88" t="s">
        <v>1693</v>
      </c>
      <c r="T69" s="88" t="s">
        <v>1693</v>
      </c>
      <c r="U69" s="88">
        <v>1</v>
      </c>
      <c r="V69" s="88">
        <v>1</v>
      </c>
      <c r="W69" s="594">
        <v>1</v>
      </c>
      <c r="X69" s="88">
        <v>0</v>
      </c>
      <c r="Y69" s="88" t="s">
        <v>1693</v>
      </c>
      <c r="Z69" s="88" t="s">
        <v>1693</v>
      </c>
      <c r="AA69" s="624">
        <v>1</v>
      </c>
      <c r="AB69" s="624">
        <v>1</v>
      </c>
      <c r="AC69" s="594">
        <v>1</v>
      </c>
      <c r="AD69" s="88">
        <v>1</v>
      </c>
      <c r="AE69" s="88" t="s">
        <v>1693</v>
      </c>
      <c r="AF69" s="88" t="s">
        <v>1693</v>
      </c>
      <c r="AG69" s="363">
        <v>1</v>
      </c>
      <c r="AH69" s="363">
        <v>1</v>
      </c>
      <c r="AI69" s="155">
        <v>1</v>
      </c>
      <c r="AJ69" s="88">
        <v>1</v>
      </c>
      <c r="AK69" s="88" t="s">
        <v>1693</v>
      </c>
      <c r="AL69" s="88" t="s">
        <v>1693</v>
      </c>
      <c r="AM69" s="12" t="s">
        <v>1371</v>
      </c>
    </row>
    <row r="70" spans="1:39" ht="15" customHeight="1">
      <c r="A70" s="12"/>
      <c r="B70" s="766"/>
      <c r="C70" s="301">
        <f t="shared" si="1"/>
        <v>68</v>
      </c>
      <c r="D70" s="62">
        <v>1</v>
      </c>
      <c r="E70" s="61" t="s">
        <v>356</v>
      </c>
      <c r="F70" s="161">
        <v>0</v>
      </c>
      <c r="G70" s="161">
        <v>0</v>
      </c>
      <c r="H70" s="161">
        <v>0</v>
      </c>
      <c r="I70" s="188">
        <v>1</v>
      </c>
      <c r="J70" s="188">
        <v>1</v>
      </c>
      <c r="K70" s="594">
        <v>0</v>
      </c>
      <c r="L70" s="88">
        <v>1</v>
      </c>
      <c r="M70" s="88">
        <v>1</v>
      </c>
      <c r="N70" s="88">
        <v>1</v>
      </c>
      <c r="O70" s="624">
        <v>1</v>
      </c>
      <c r="P70" s="624">
        <v>1</v>
      </c>
      <c r="Q70" s="594">
        <v>1</v>
      </c>
      <c r="R70" s="88">
        <v>1</v>
      </c>
      <c r="S70" s="88">
        <v>1</v>
      </c>
      <c r="T70" s="88">
        <v>1</v>
      </c>
      <c r="U70" s="88">
        <v>1</v>
      </c>
      <c r="V70" s="88">
        <v>1</v>
      </c>
      <c r="W70" s="594">
        <v>1</v>
      </c>
      <c r="X70" s="88">
        <v>0</v>
      </c>
      <c r="Y70" s="88">
        <v>1</v>
      </c>
      <c r="Z70" s="88">
        <v>1</v>
      </c>
      <c r="AA70" s="624">
        <v>1</v>
      </c>
      <c r="AB70" s="624">
        <v>1</v>
      </c>
      <c r="AC70" s="594">
        <v>1</v>
      </c>
      <c r="AD70" s="88">
        <v>1</v>
      </c>
      <c r="AE70" s="88">
        <v>0</v>
      </c>
      <c r="AF70" s="88">
        <v>1</v>
      </c>
      <c r="AG70" s="363">
        <v>1</v>
      </c>
      <c r="AH70" s="363">
        <v>1</v>
      </c>
      <c r="AI70" s="155">
        <v>1</v>
      </c>
      <c r="AJ70" s="88">
        <v>1</v>
      </c>
      <c r="AK70" s="88">
        <v>0</v>
      </c>
      <c r="AL70" s="88">
        <v>1</v>
      </c>
      <c r="AM70" s="12" t="s">
        <v>1371</v>
      </c>
    </row>
    <row r="71" spans="1:39" ht="15" customHeight="1">
      <c r="A71" s="12"/>
      <c r="B71" s="756" t="s">
        <v>23</v>
      </c>
      <c r="C71" s="45">
        <f t="shared" si="1"/>
        <v>69</v>
      </c>
      <c r="D71" s="45">
        <v>1</v>
      </c>
      <c r="E71" s="46" t="s">
        <v>1709</v>
      </c>
      <c r="F71" s="161">
        <v>0</v>
      </c>
      <c r="G71" s="161">
        <v>0</v>
      </c>
      <c r="H71" s="161">
        <v>0</v>
      </c>
      <c r="I71" s="161">
        <v>1</v>
      </c>
      <c r="J71" s="161">
        <v>1</v>
      </c>
      <c r="K71" s="594">
        <v>1</v>
      </c>
      <c r="L71" s="88">
        <v>1</v>
      </c>
      <c r="M71" s="88">
        <v>1</v>
      </c>
      <c r="N71" s="88">
        <v>1</v>
      </c>
      <c r="O71" s="624">
        <v>1</v>
      </c>
      <c r="P71" s="624">
        <v>1</v>
      </c>
      <c r="Q71" s="594">
        <v>1</v>
      </c>
      <c r="R71" s="88">
        <v>1</v>
      </c>
      <c r="S71" s="88">
        <v>0</v>
      </c>
      <c r="T71" s="88">
        <v>1</v>
      </c>
      <c r="U71" s="88">
        <v>1</v>
      </c>
      <c r="V71" s="88">
        <v>1</v>
      </c>
      <c r="W71" s="594">
        <v>1</v>
      </c>
      <c r="X71" s="88">
        <v>1</v>
      </c>
      <c r="Y71" s="88">
        <v>1</v>
      </c>
      <c r="Z71" s="88">
        <v>1</v>
      </c>
      <c r="AA71" s="624">
        <v>1</v>
      </c>
      <c r="AB71" s="624">
        <v>1</v>
      </c>
      <c r="AC71" s="594">
        <v>1</v>
      </c>
      <c r="AD71" s="88">
        <v>1</v>
      </c>
      <c r="AE71" s="88">
        <v>0</v>
      </c>
      <c r="AF71" s="88">
        <v>0</v>
      </c>
      <c r="AG71" s="363">
        <v>1</v>
      </c>
      <c r="AH71" s="363">
        <v>1</v>
      </c>
      <c r="AI71" s="155">
        <v>1</v>
      </c>
      <c r="AJ71" s="88">
        <v>1</v>
      </c>
      <c r="AK71" s="88">
        <v>0</v>
      </c>
      <c r="AL71" s="88">
        <v>1</v>
      </c>
      <c r="AM71" s="12" t="s">
        <v>1371</v>
      </c>
    </row>
    <row r="72" spans="1:39" ht="15" customHeight="1">
      <c r="A72" s="12"/>
      <c r="B72" s="757"/>
      <c r="C72" s="47">
        <f t="shared" si="1"/>
        <v>70</v>
      </c>
      <c r="D72" s="47">
        <v>1</v>
      </c>
      <c r="E72" s="46" t="s">
        <v>1708</v>
      </c>
      <c r="F72" s="161">
        <v>0</v>
      </c>
      <c r="G72" s="161">
        <v>0</v>
      </c>
      <c r="H72" s="161">
        <v>0</v>
      </c>
      <c r="I72" s="188">
        <v>1</v>
      </c>
      <c r="J72" s="188">
        <v>1</v>
      </c>
      <c r="K72" s="594">
        <v>0</v>
      </c>
      <c r="L72" s="88">
        <v>1</v>
      </c>
      <c r="M72" s="88">
        <v>1</v>
      </c>
      <c r="N72" s="88">
        <v>0</v>
      </c>
      <c r="O72" s="625">
        <v>0</v>
      </c>
      <c r="P72" s="625">
        <v>0</v>
      </c>
      <c r="Q72" s="594">
        <v>1</v>
      </c>
      <c r="R72" s="88">
        <v>1</v>
      </c>
      <c r="S72" s="88">
        <v>1</v>
      </c>
      <c r="T72" s="88">
        <v>0</v>
      </c>
      <c r="U72" s="188">
        <v>1</v>
      </c>
      <c r="V72" s="188">
        <v>1</v>
      </c>
      <c r="W72" s="594">
        <v>0</v>
      </c>
      <c r="X72" s="88">
        <v>1</v>
      </c>
      <c r="Y72" s="88">
        <v>0</v>
      </c>
      <c r="Z72" s="88">
        <v>0</v>
      </c>
      <c r="AA72" s="624">
        <v>1</v>
      </c>
      <c r="AB72" s="624">
        <v>1</v>
      </c>
      <c r="AC72" s="594">
        <v>0</v>
      </c>
      <c r="AD72" s="88">
        <v>0</v>
      </c>
      <c r="AE72" s="88">
        <v>0</v>
      </c>
      <c r="AF72" s="88">
        <v>0</v>
      </c>
      <c r="AG72" s="363">
        <v>1</v>
      </c>
      <c r="AH72" s="363">
        <v>1</v>
      </c>
      <c r="AI72" s="155">
        <v>1</v>
      </c>
      <c r="AJ72" s="88">
        <v>1</v>
      </c>
      <c r="AK72" s="88">
        <v>1</v>
      </c>
      <c r="AL72" s="88">
        <v>1</v>
      </c>
      <c r="AM72" s="12" t="s">
        <v>1371</v>
      </c>
    </row>
    <row r="73" spans="1:39" ht="15" customHeight="1">
      <c r="A73" s="12"/>
      <c r="B73" s="757"/>
      <c r="C73" s="47">
        <f t="shared" si="1"/>
        <v>71</v>
      </c>
      <c r="D73" s="47">
        <v>1</v>
      </c>
      <c r="E73" s="46" t="s">
        <v>357</v>
      </c>
      <c r="F73" s="161">
        <v>0</v>
      </c>
      <c r="G73" s="161">
        <v>0</v>
      </c>
      <c r="H73" s="161">
        <v>0</v>
      </c>
      <c r="I73" s="161">
        <v>1</v>
      </c>
      <c r="J73" s="161">
        <v>1</v>
      </c>
      <c r="K73" s="594">
        <v>1</v>
      </c>
      <c r="L73" s="88">
        <v>1</v>
      </c>
      <c r="M73" s="88">
        <v>1</v>
      </c>
      <c r="N73" s="88">
        <v>1</v>
      </c>
      <c r="O73" s="624">
        <v>1</v>
      </c>
      <c r="P73" s="624">
        <v>1</v>
      </c>
      <c r="Q73" s="594">
        <v>1</v>
      </c>
      <c r="R73" s="88">
        <v>1</v>
      </c>
      <c r="S73" s="88">
        <v>1</v>
      </c>
      <c r="T73" s="88">
        <v>1</v>
      </c>
      <c r="U73" s="88">
        <v>1</v>
      </c>
      <c r="V73" s="88">
        <v>1</v>
      </c>
      <c r="W73" s="594">
        <v>1</v>
      </c>
      <c r="X73" s="88">
        <v>1</v>
      </c>
      <c r="Y73" s="88">
        <v>1</v>
      </c>
      <c r="Z73" s="88">
        <v>1</v>
      </c>
      <c r="AA73" s="624">
        <v>1</v>
      </c>
      <c r="AB73" s="624">
        <v>1</v>
      </c>
      <c r="AC73" s="594">
        <v>1</v>
      </c>
      <c r="AD73" s="88">
        <v>0</v>
      </c>
      <c r="AE73" s="88">
        <v>1</v>
      </c>
      <c r="AF73" s="88">
        <v>0</v>
      </c>
      <c r="AG73" s="363">
        <v>1</v>
      </c>
      <c r="AH73" s="363">
        <v>1</v>
      </c>
      <c r="AI73" s="155">
        <v>1</v>
      </c>
      <c r="AJ73" s="88">
        <v>1</v>
      </c>
      <c r="AK73" s="88">
        <v>0</v>
      </c>
      <c r="AL73" s="88">
        <v>1</v>
      </c>
      <c r="AM73" s="12" t="s">
        <v>1371</v>
      </c>
    </row>
    <row r="74" spans="1:39" ht="15" customHeight="1">
      <c r="A74" s="12"/>
      <c r="B74" s="757"/>
      <c r="C74" s="47">
        <f t="shared" si="1"/>
        <v>72</v>
      </c>
      <c r="D74" s="47">
        <v>1</v>
      </c>
      <c r="E74" s="46" t="s">
        <v>1710</v>
      </c>
      <c r="F74" s="161">
        <v>0</v>
      </c>
      <c r="G74" s="161">
        <v>0</v>
      </c>
      <c r="H74" s="161">
        <v>0</v>
      </c>
      <c r="I74" s="161">
        <v>1</v>
      </c>
      <c r="J74" s="161">
        <v>1</v>
      </c>
      <c r="K74" s="594">
        <v>1</v>
      </c>
      <c r="L74" s="88">
        <v>1</v>
      </c>
      <c r="M74" s="88">
        <v>1</v>
      </c>
      <c r="N74" s="88">
        <v>1</v>
      </c>
      <c r="O74" s="624">
        <v>1</v>
      </c>
      <c r="P74" s="624">
        <v>1</v>
      </c>
      <c r="Q74" s="594">
        <v>1</v>
      </c>
      <c r="R74" s="88">
        <v>1</v>
      </c>
      <c r="S74" s="88">
        <v>0</v>
      </c>
      <c r="T74" s="88">
        <v>0</v>
      </c>
      <c r="U74" s="88">
        <v>1</v>
      </c>
      <c r="V74" s="88">
        <v>1</v>
      </c>
      <c r="W74" s="594">
        <v>1</v>
      </c>
      <c r="X74" s="88">
        <v>1</v>
      </c>
      <c r="Y74" s="88">
        <v>1</v>
      </c>
      <c r="Z74" s="88">
        <v>1</v>
      </c>
      <c r="AA74" s="624">
        <v>1</v>
      </c>
      <c r="AB74" s="624">
        <v>1</v>
      </c>
      <c r="AC74" s="594">
        <v>1</v>
      </c>
      <c r="AD74" s="88">
        <v>1</v>
      </c>
      <c r="AE74" s="88">
        <v>1</v>
      </c>
      <c r="AF74" s="88">
        <v>0</v>
      </c>
      <c r="AG74" s="188">
        <v>0</v>
      </c>
      <c r="AH74" s="188">
        <v>0</v>
      </c>
      <c r="AI74" s="155">
        <v>1</v>
      </c>
      <c r="AJ74" s="88">
        <v>1</v>
      </c>
      <c r="AK74" s="88">
        <v>0</v>
      </c>
      <c r="AL74" s="88">
        <v>1</v>
      </c>
      <c r="AM74" s="12" t="s">
        <v>1371</v>
      </c>
    </row>
    <row r="75" spans="1:39" ht="15" customHeight="1">
      <c r="A75" s="12"/>
      <c r="B75" s="757"/>
      <c r="C75" s="47">
        <f t="shared" si="1"/>
        <v>73</v>
      </c>
      <c r="D75" s="47">
        <v>1</v>
      </c>
      <c r="E75" s="46" t="s">
        <v>1707</v>
      </c>
      <c r="F75" s="161">
        <v>0</v>
      </c>
      <c r="G75" s="161">
        <v>0</v>
      </c>
      <c r="H75" s="161">
        <v>0</v>
      </c>
      <c r="I75" s="161">
        <v>1</v>
      </c>
      <c r="J75" s="161">
        <v>1</v>
      </c>
      <c r="K75" s="594">
        <v>1</v>
      </c>
      <c r="L75" s="88">
        <v>1</v>
      </c>
      <c r="M75" s="88">
        <v>1</v>
      </c>
      <c r="N75" s="88">
        <v>0</v>
      </c>
      <c r="O75" s="624">
        <v>1</v>
      </c>
      <c r="P75" s="624">
        <v>1</v>
      </c>
      <c r="Q75" s="594">
        <v>1</v>
      </c>
      <c r="R75" s="88">
        <v>1</v>
      </c>
      <c r="S75" s="88">
        <v>1</v>
      </c>
      <c r="T75" s="88">
        <v>0</v>
      </c>
      <c r="U75" s="88">
        <v>1</v>
      </c>
      <c r="V75" s="88">
        <v>1</v>
      </c>
      <c r="W75" s="594">
        <v>1</v>
      </c>
      <c r="X75" s="88">
        <v>1</v>
      </c>
      <c r="Y75" s="88">
        <v>0</v>
      </c>
      <c r="Z75" s="88">
        <v>0</v>
      </c>
      <c r="AA75" s="624">
        <v>1</v>
      </c>
      <c r="AB75" s="624">
        <v>1</v>
      </c>
      <c r="AC75" s="594">
        <v>1</v>
      </c>
      <c r="AD75" s="88">
        <v>1</v>
      </c>
      <c r="AE75" s="88">
        <v>1</v>
      </c>
      <c r="AF75" s="88">
        <v>0</v>
      </c>
      <c r="AG75" s="363">
        <v>1</v>
      </c>
      <c r="AH75" s="363">
        <v>1</v>
      </c>
      <c r="AI75" s="155">
        <v>1</v>
      </c>
      <c r="AJ75" s="88">
        <v>1</v>
      </c>
      <c r="AK75" s="88">
        <v>1</v>
      </c>
      <c r="AL75" s="88">
        <v>1</v>
      </c>
      <c r="AM75" s="12" t="s">
        <v>1371</v>
      </c>
    </row>
    <row r="76" spans="1:39" ht="15" customHeight="1">
      <c r="A76" s="12"/>
      <c r="B76" s="757"/>
      <c r="C76" s="47">
        <f t="shared" si="1"/>
        <v>74</v>
      </c>
      <c r="D76" s="47">
        <v>1</v>
      </c>
      <c r="E76" s="46" t="s">
        <v>358</v>
      </c>
      <c r="F76" s="161">
        <v>0</v>
      </c>
      <c r="G76" s="161">
        <v>0</v>
      </c>
      <c r="H76" s="161">
        <v>0</v>
      </c>
      <c r="I76" s="161">
        <v>1</v>
      </c>
      <c r="J76" s="161">
        <v>1</v>
      </c>
      <c r="K76" s="594">
        <v>1</v>
      </c>
      <c r="L76" s="88">
        <v>1</v>
      </c>
      <c r="M76" s="88">
        <v>1</v>
      </c>
      <c r="N76" s="88">
        <v>1</v>
      </c>
      <c r="O76" s="624">
        <v>1</v>
      </c>
      <c r="P76" s="624">
        <v>1</v>
      </c>
      <c r="Q76" s="594">
        <v>1</v>
      </c>
      <c r="R76" s="88">
        <v>1</v>
      </c>
      <c r="S76" s="88">
        <v>0</v>
      </c>
      <c r="T76" s="88">
        <v>0</v>
      </c>
      <c r="U76" s="88">
        <v>1</v>
      </c>
      <c r="V76" s="88">
        <v>1</v>
      </c>
      <c r="W76" s="594">
        <v>1</v>
      </c>
      <c r="X76" s="88">
        <v>0</v>
      </c>
      <c r="Y76" s="88">
        <v>1</v>
      </c>
      <c r="Z76" s="88">
        <v>1</v>
      </c>
      <c r="AA76" s="624">
        <v>1</v>
      </c>
      <c r="AB76" s="624">
        <v>1</v>
      </c>
      <c r="AC76" s="594">
        <v>1</v>
      </c>
      <c r="AD76" s="88">
        <v>0</v>
      </c>
      <c r="AE76" s="88">
        <v>0</v>
      </c>
      <c r="AF76" s="88">
        <v>1</v>
      </c>
      <c r="AG76" s="363">
        <v>1</v>
      </c>
      <c r="AH76" s="363">
        <v>1</v>
      </c>
      <c r="AI76" s="155">
        <v>1</v>
      </c>
      <c r="AJ76" s="88">
        <v>1</v>
      </c>
      <c r="AK76" s="88">
        <v>0</v>
      </c>
      <c r="AL76" s="88">
        <v>1</v>
      </c>
      <c r="AM76" s="12" t="s">
        <v>1371</v>
      </c>
    </row>
    <row r="77" spans="1:39" ht="15" customHeight="1">
      <c r="A77" s="12"/>
      <c r="B77" s="758"/>
      <c r="C77" s="47">
        <f t="shared" si="1"/>
        <v>75</v>
      </c>
      <c r="D77" s="48">
        <v>1</v>
      </c>
      <c r="E77" s="46" t="s">
        <v>359</v>
      </c>
      <c r="F77" s="161">
        <v>0</v>
      </c>
      <c r="G77" s="161">
        <v>0</v>
      </c>
      <c r="H77" s="161">
        <v>0</v>
      </c>
      <c r="I77" s="161">
        <v>1</v>
      </c>
      <c r="J77" s="161">
        <v>1</v>
      </c>
      <c r="K77" s="594">
        <v>1</v>
      </c>
      <c r="L77" s="88">
        <v>1</v>
      </c>
      <c r="M77" s="88">
        <v>1</v>
      </c>
      <c r="N77" s="88">
        <v>1</v>
      </c>
      <c r="O77" s="624">
        <v>1</v>
      </c>
      <c r="P77" s="624">
        <v>1</v>
      </c>
      <c r="Q77" s="594">
        <v>1</v>
      </c>
      <c r="R77" s="88">
        <v>1</v>
      </c>
      <c r="S77" s="88">
        <v>0</v>
      </c>
      <c r="T77" s="88">
        <v>1</v>
      </c>
      <c r="U77" s="88">
        <v>1</v>
      </c>
      <c r="V77" s="88">
        <v>1</v>
      </c>
      <c r="W77" s="594">
        <v>1</v>
      </c>
      <c r="X77" s="88">
        <v>0</v>
      </c>
      <c r="Y77" s="88">
        <v>0</v>
      </c>
      <c r="Z77" s="88">
        <v>1</v>
      </c>
      <c r="AA77" s="624">
        <v>1</v>
      </c>
      <c r="AB77" s="624">
        <v>1</v>
      </c>
      <c r="AC77" s="594">
        <v>1</v>
      </c>
      <c r="AD77" s="88">
        <v>1</v>
      </c>
      <c r="AE77" s="88">
        <v>1</v>
      </c>
      <c r="AF77" s="88">
        <v>1</v>
      </c>
      <c r="AG77" s="363">
        <v>1</v>
      </c>
      <c r="AH77" s="363">
        <v>1</v>
      </c>
      <c r="AI77" s="155">
        <v>1</v>
      </c>
      <c r="AJ77" s="88">
        <v>1</v>
      </c>
      <c r="AK77" s="88">
        <v>0</v>
      </c>
      <c r="AL77" s="88">
        <v>0</v>
      </c>
      <c r="AM77" s="12" t="s">
        <v>1371</v>
      </c>
    </row>
    <row r="78" spans="1:39" ht="15" customHeight="1">
      <c r="A78" s="12"/>
      <c r="B78" s="767" t="s">
        <v>1692</v>
      </c>
      <c r="C78" s="63">
        <f t="shared" si="1"/>
        <v>76</v>
      </c>
      <c r="D78" s="63">
        <v>1</v>
      </c>
      <c r="E78" s="37" t="s">
        <v>1705</v>
      </c>
      <c r="F78" s="161">
        <v>0</v>
      </c>
      <c r="G78" s="161">
        <v>0</v>
      </c>
      <c r="H78" s="161">
        <v>0</v>
      </c>
      <c r="I78" s="161">
        <v>1</v>
      </c>
      <c r="J78" s="161">
        <v>1</v>
      </c>
      <c r="K78" s="594">
        <v>1</v>
      </c>
      <c r="L78" s="88">
        <v>1</v>
      </c>
      <c r="M78" s="88">
        <v>1</v>
      </c>
      <c r="N78" s="88">
        <v>1</v>
      </c>
      <c r="O78" s="624">
        <v>0</v>
      </c>
      <c r="P78" s="624">
        <v>0</v>
      </c>
      <c r="Q78" s="594">
        <v>0</v>
      </c>
      <c r="R78" s="88">
        <v>0</v>
      </c>
      <c r="S78" s="88">
        <v>0</v>
      </c>
      <c r="T78" s="88">
        <v>1</v>
      </c>
      <c r="U78" s="188">
        <v>1</v>
      </c>
      <c r="V78" s="188">
        <v>1</v>
      </c>
      <c r="W78" s="594">
        <v>0</v>
      </c>
      <c r="X78" s="88">
        <v>1</v>
      </c>
      <c r="Y78" s="88">
        <v>1</v>
      </c>
      <c r="Z78" s="88">
        <v>1</v>
      </c>
      <c r="AA78" s="624">
        <v>1</v>
      </c>
      <c r="AB78" s="624">
        <v>1</v>
      </c>
      <c r="AC78" s="594">
        <v>1</v>
      </c>
      <c r="AD78" s="88">
        <v>1</v>
      </c>
      <c r="AE78" s="88">
        <v>1</v>
      </c>
      <c r="AF78" s="88">
        <v>0</v>
      </c>
      <c r="AG78" s="363">
        <v>1</v>
      </c>
      <c r="AH78" s="363">
        <v>1</v>
      </c>
      <c r="AI78" s="155">
        <v>1</v>
      </c>
      <c r="AJ78" s="88">
        <v>1</v>
      </c>
      <c r="AK78" s="88">
        <v>1</v>
      </c>
      <c r="AL78" s="88">
        <v>1</v>
      </c>
      <c r="AM78" s="12" t="s">
        <v>1371</v>
      </c>
    </row>
    <row r="79" spans="1:39" ht="15" customHeight="1">
      <c r="A79" s="12"/>
      <c r="B79" s="768"/>
      <c r="C79" s="64">
        <f t="shared" si="1"/>
        <v>77</v>
      </c>
      <c r="D79" s="64">
        <v>1</v>
      </c>
      <c r="E79" s="37" t="s">
        <v>1706</v>
      </c>
      <c r="F79" s="161">
        <v>0</v>
      </c>
      <c r="G79" s="161">
        <v>0</v>
      </c>
      <c r="H79" s="161">
        <v>0</v>
      </c>
      <c r="I79" s="161">
        <v>1</v>
      </c>
      <c r="J79" s="161">
        <v>1</v>
      </c>
      <c r="K79" s="594">
        <v>1</v>
      </c>
      <c r="L79" s="88">
        <v>1</v>
      </c>
      <c r="M79" s="88">
        <v>1</v>
      </c>
      <c r="N79" s="88">
        <v>1</v>
      </c>
      <c r="O79" s="624">
        <v>0</v>
      </c>
      <c r="P79" s="624">
        <v>0</v>
      </c>
      <c r="Q79" s="594">
        <v>0</v>
      </c>
      <c r="R79" s="88">
        <v>0</v>
      </c>
      <c r="S79" s="88">
        <v>0</v>
      </c>
      <c r="T79" s="88">
        <v>0</v>
      </c>
      <c r="U79" s="188">
        <v>1</v>
      </c>
      <c r="V79" s="188">
        <v>1</v>
      </c>
      <c r="W79" s="594">
        <v>0</v>
      </c>
      <c r="X79" s="88">
        <v>1</v>
      </c>
      <c r="Y79" s="88">
        <v>1</v>
      </c>
      <c r="Z79" s="88">
        <v>1</v>
      </c>
      <c r="AA79" s="625">
        <v>1</v>
      </c>
      <c r="AB79" s="625">
        <v>1</v>
      </c>
      <c r="AC79" s="594">
        <v>0</v>
      </c>
      <c r="AD79" s="88">
        <v>1</v>
      </c>
      <c r="AE79" s="88">
        <v>1</v>
      </c>
      <c r="AF79" s="88">
        <v>0</v>
      </c>
      <c r="AG79" s="363">
        <v>1</v>
      </c>
      <c r="AH79" s="363">
        <v>1</v>
      </c>
      <c r="AI79" s="155">
        <v>1</v>
      </c>
      <c r="AJ79" s="88">
        <v>1</v>
      </c>
      <c r="AK79" s="88">
        <v>1</v>
      </c>
      <c r="AL79" s="88">
        <v>1</v>
      </c>
      <c r="AM79" s="12" t="s">
        <v>1371</v>
      </c>
    </row>
    <row r="80" spans="1:39" ht="15" customHeight="1">
      <c r="A80" s="12"/>
      <c r="B80" s="769"/>
      <c r="C80" s="64">
        <f t="shared" si="1"/>
        <v>78</v>
      </c>
      <c r="D80" s="65">
        <v>1</v>
      </c>
      <c r="E80" s="37" t="s">
        <v>360</v>
      </c>
      <c r="F80" s="161">
        <v>0</v>
      </c>
      <c r="G80" s="161">
        <v>0</v>
      </c>
      <c r="H80" s="161">
        <v>0</v>
      </c>
      <c r="I80" s="161">
        <v>1</v>
      </c>
      <c r="J80" s="161">
        <v>1</v>
      </c>
      <c r="K80" s="594">
        <v>1</v>
      </c>
      <c r="L80" s="88">
        <v>1</v>
      </c>
      <c r="M80" s="88">
        <v>1</v>
      </c>
      <c r="N80" s="88">
        <v>1</v>
      </c>
      <c r="O80" s="624">
        <v>1</v>
      </c>
      <c r="P80" s="624">
        <v>1</v>
      </c>
      <c r="Q80" s="594">
        <v>1</v>
      </c>
      <c r="R80" s="88">
        <v>1</v>
      </c>
      <c r="S80" s="88">
        <v>1</v>
      </c>
      <c r="T80" s="88">
        <v>0</v>
      </c>
      <c r="U80" s="88">
        <v>1</v>
      </c>
      <c r="V80" s="88">
        <v>1</v>
      </c>
      <c r="W80" s="594">
        <v>1</v>
      </c>
      <c r="X80" s="88">
        <v>1</v>
      </c>
      <c r="Y80" s="88">
        <v>0</v>
      </c>
      <c r="Z80" s="88">
        <v>1</v>
      </c>
      <c r="AA80" s="624">
        <v>1</v>
      </c>
      <c r="AB80" s="624">
        <v>1</v>
      </c>
      <c r="AC80" s="594">
        <v>1</v>
      </c>
      <c r="AD80" s="88">
        <v>1</v>
      </c>
      <c r="AE80" s="88">
        <v>1</v>
      </c>
      <c r="AF80" s="88">
        <v>0</v>
      </c>
      <c r="AG80" s="363">
        <v>1</v>
      </c>
      <c r="AH80" s="363">
        <v>1</v>
      </c>
      <c r="AI80" s="155">
        <v>1</v>
      </c>
      <c r="AJ80" s="88">
        <v>1</v>
      </c>
      <c r="AK80" s="88">
        <v>1</v>
      </c>
      <c r="AL80" s="88">
        <v>1</v>
      </c>
      <c r="AM80" s="12" t="s">
        <v>1371</v>
      </c>
    </row>
    <row r="81" spans="1:39" ht="15" customHeight="1">
      <c r="A81" s="12"/>
      <c r="B81" s="728" t="s">
        <v>1550</v>
      </c>
      <c r="C81" s="729"/>
      <c r="D81" s="730"/>
      <c r="E81" s="161" t="s">
        <v>1551</v>
      </c>
      <c r="F81" s="230">
        <f t="shared" ref="F81:O81" si="2">SUM(F3:F80)</f>
        <v>0</v>
      </c>
      <c r="G81" s="230">
        <f t="shared" ref="G81" si="3">SUM(G3:G80)</f>
        <v>0</v>
      </c>
      <c r="H81" s="230">
        <f t="shared" si="2"/>
        <v>0</v>
      </c>
      <c r="I81" s="230">
        <f t="shared" si="2"/>
        <v>73</v>
      </c>
      <c r="J81" s="230">
        <f t="shared" ref="J81" si="4">SUM(J3:J80)</f>
        <v>68</v>
      </c>
      <c r="K81" s="554">
        <f t="shared" si="2"/>
        <v>51</v>
      </c>
      <c r="L81" s="166">
        <f t="shared" si="2"/>
        <v>58</v>
      </c>
      <c r="M81" s="166">
        <f t="shared" si="2"/>
        <v>44</v>
      </c>
      <c r="N81" s="166">
        <f t="shared" si="2"/>
        <v>41</v>
      </c>
      <c r="O81" s="550">
        <f t="shared" si="2"/>
        <v>53</v>
      </c>
      <c r="P81" s="550">
        <f t="shared" ref="P81" si="5">SUM(P3:P80)</f>
        <v>52</v>
      </c>
      <c r="Q81" s="554">
        <f t="shared" ref="Q81:AA81" si="6">SUM(Q3:Q80)</f>
        <v>53</v>
      </c>
      <c r="R81" s="166">
        <f t="shared" si="6"/>
        <v>57</v>
      </c>
      <c r="S81" s="166">
        <f t="shared" si="6"/>
        <v>20</v>
      </c>
      <c r="T81" s="166">
        <f t="shared" si="6"/>
        <v>33</v>
      </c>
      <c r="U81" s="550">
        <f>SUM(U3:U80)</f>
        <v>68</v>
      </c>
      <c r="V81" s="550">
        <f t="shared" ref="V81" si="7">SUM(V3:V80)</f>
        <v>66</v>
      </c>
      <c r="W81" s="554">
        <f t="shared" si="6"/>
        <v>53</v>
      </c>
      <c r="X81" s="166">
        <f t="shared" si="6"/>
        <v>56</v>
      </c>
      <c r="Y81" s="166">
        <f t="shared" si="6"/>
        <v>37</v>
      </c>
      <c r="Z81" s="166">
        <f t="shared" si="6"/>
        <v>45</v>
      </c>
      <c r="AA81" s="550">
        <f t="shared" si="6"/>
        <v>63</v>
      </c>
      <c r="AB81" s="550">
        <f t="shared" ref="AB81" si="8">SUM(AB3:AB80)</f>
        <v>62</v>
      </c>
      <c r="AC81" s="554">
        <f t="shared" ref="AC81:AL81" si="9">SUM(AC3:AC80)</f>
        <v>60</v>
      </c>
      <c r="AD81" s="166">
        <f t="shared" si="9"/>
        <v>61</v>
      </c>
      <c r="AE81" s="166">
        <f t="shared" si="9"/>
        <v>28</v>
      </c>
      <c r="AF81" s="166">
        <f t="shared" si="9"/>
        <v>25</v>
      </c>
      <c r="AG81" s="550">
        <f t="shared" si="9"/>
        <v>75</v>
      </c>
      <c r="AH81" s="550">
        <f t="shared" ref="AH81" si="10">SUM(AH3:AH80)</f>
        <v>72</v>
      </c>
      <c r="AI81" s="166">
        <f t="shared" si="9"/>
        <v>77</v>
      </c>
      <c r="AJ81" s="166">
        <f t="shared" si="9"/>
        <v>76</v>
      </c>
      <c r="AK81" s="166">
        <f t="shared" si="9"/>
        <v>40</v>
      </c>
      <c r="AL81" s="166">
        <f t="shared" si="9"/>
        <v>44</v>
      </c>
      <c r="AM81" s="12"/>
    </row>
    <row r="82" spans="1:39" ht="15" customHeight="1">
      <c r="A82" s="12"/>
      <c r="B82" s="731"/>
      <c r="C82" s="732"/>
      <c r="D82" s="733"/>
      <c r="E82" s="161" t="s">
        <v>1552</v>
      </c>
      <c r="F82" s="230">
        <f>SUM($D$3:$D480)</f>
        <v>78</v>
      </c>
      <c r="G82" s="230">
        <f>SUM($D$3:$D480)</f>
        <v>78</v>
      </c>
      <c r="H82" s="230">
        <f>SUM($D$3:$D480)</f>
        <v>78</v>
      </c>
      <c r="I82" s="230">
        <v>78</v>
      </c>
      <c r="J82" s="230">
        <v>78</v>
      </c>
      <c r="K82" s="595">
        <f>SUM($D$3:$D480)</f>
        <v>78</v>
      </c>
      <c r="L82" s="311">
        <f>SUM($D$3:$D480)</f>
        <v>78</v>
      </c>
      <c r="M82" s="166">
        <v>47</v>
      </c>
      <c r="N82" s="166">
        <v>47</v>
      </c>
      <c r="O82" s="550">
        <v>78</v>
      </c>
      <c r="P82" s="550">
        <v>78</v>
      </c>
      <c r="Q82" s="595">
        <f>SUM($D$3:$D480)</f>
        <v>78</v>
      </c>
      <c r="R82" s="311">
        <f>SUM($D$3:$D480)</f>
        <v>78</v>
      </c>
      <c r="S82" s="166">
        <v>47</v>
      </c>
      <c r="T82" s="166">
        <v>47</v>
      </c>
      <c r="U82" s="550">
        <f>SUM($D$3:$D$80)</f>
        <v>78</v>
      </c>
      <c r="V82" s="550">
        <f>SUM($D$3:$D$80)</f>
        <v>78</v>
      </c>
      <c r="W82" s="595">
        <f>SUM($D$3:$D480)</f>
        <v>78</v>
      </c>
      <c r="X82" s="311">
        <f>SUM($D$3:$D480)</f>
        <v>78</v>
      </c>
      <c r="Y82" s="166">
        <v>47</v>
      </c>
      <c r="Z82" s="166">
        <v>47</v>
      </c>
      <c r="AA82" s="550">
        <v>78</v>
      </c>
      <c r="AB82" s="550">
        <v>78</v>
      </c>
      <c r="AC82" s="595">
        <f>SUM($D$3:$D480)</f>
        <v>78</v>
      </c>
      <c r="AD82" s="311">
        <f>SUM($D$3:$D480)</f>
        <v>78</v>
      </c>
      <c r="AE82" s="166">
        <v>47</v>
      </c>
      <c r="AF82" s="166">
        <v>47</v>
      </c>
      <c r="AG82" s="599">
        <f>SUM($D$3:$D480)</f>
        <v>78</v>
      </c>
      <c r="AH82" s="599">
        <f>SUM($D$3:$D480)</f>
        <v>78</v>
      </c>
      <c r="AI82" s="311">
        <f>SUM($D$3:$D480)</f>
        <v>78</v>
      </c>
      <c r="AJ82" s="311">
        <f>SUM($D$3:$D480)</f>
        <v>78</v>
      </c>
      <c r="AK82" s="166">
        <v>47</v>
      </c>
      <c r="AL82" s="166">
        <v>47</v>
      </c>
      <c r="AM82" s="12"/>
    </row>
    <row r="83" spans="1:39" ht="15" customHeight="1">
      <c r="A83" s="12"/>
      <c r="B83" s="734"/>
      <c r="C83" s="735"/>
      <c r="D83" s="749"/>
      <c r="E83" s="161" t="s">
        <v>1553</v>
      </c>
      <c r="F83" s="231">
        <f t="shared" ref="F83:G83" si="11">F81/F82</f>
        <v>0</v>
      </c>
      <c r="G83" s="231">
        <f t="shared" si="11"/>
        <v>0</v>
      </c>
      <c r="H83" s="231">
        <f t="shared" ref="H83:AL83" si="12">H81/H82</f>
        <v>0</v>
      </c>
      <c r="I83" s="231">
        <f t="shared" si="12"/>
        <v>0.9358974358974359</v>
      </c>
      <c r="J83" s="231">
        <f t="shared" ref="J83" si="13">J81/J82</f>
        <v>0.87179487179487181</v>
      </c>
      <c r="K83" s="596">
        <f t="shared" si="12"/>
        <v>0.65384615384615385</v>
      </c>
      <c r="L83" s="288">
        <f t="shared" si="12"/>
        <v>0.74358974358974361</v>
      </c>
      <c r="M83" s="288">
        <f t="shared" si="12"/>
        <v>0.93617021276595747</v>
      </c>
      <c r="N83" s="288">
        <f t="shared" si="12"/>
        <v>0.87234042553191493</v>
      </c>
      <c r="O83" s="551">
        <f t="shared" si="12"/>
        <v>0.67948717948717952</v>
      </c>
      <c r="P83" s="551">
        <f t="shared" ref="P83" si="14">P81/P82</f>
        <v>0.66666666666666663</v>
      </c>
      <c r="Q83" s="596">
        <f t="shared" si="12"/>
        <v>0.67948717948717952</v>
      </c>
      <c r="R83" s="288">
        <f t="shared" si="12"/>
        <v>0.73076923076923073</v>
      </c>
      <c r="S83" s="288">
        <f t="shared" si="12"/>
        <v>0.42553191489361702</v>
      </c>
      <c r="T83" s="288">
        <f t="shared" si="12"/>
        <v>0.7021276595744681</v>
      </c>
      <c r="U83" s="551">
        <f>U81/U82</f>
        <v>0.87179487179487181</v>
      </c>
      <c r="V83" s="551">
        <f>V81/V82</f>
        <v>0.84615384615384615</v>
      </c>
      <c r="W83" s="596">
        <f t="shared" si="12"/>
        <v>0.67948717948717952</v>
      </c>
      <c r="X83" s="288">
        <f t="shared" si="12"/>
        <v>0.71794871794871795</v>
      </c>
      <c r="Y83" s="288">
        <f t="shared" si="12"/>
        <v>0.78723404255319152</v>
      </c>
      <c r="Z83" s="288">
        <f t="shared" si="12"/>
        <v>0.95744680851063835</v>
      </c>
      <c r="AA83" s="551">
        <f t="shared" si="12"/>
        <v>0.80769230769230771</v>
      </c>
      <c r="AB83" s="551">
        <f t="shared" ref="AB83" si="15">AB81/AB82</f>
        <v>0.79487179487179482</v>
      </c>
      <c r="AC83" s="596">
        <f t="shared" si="12"/>
        <v>0.76923076923076927</v>
      </c>
      <c r="AD83" s="288">
        <f t="shared" si="12"/>
        <v>0.78205128205128205</v>
      </c>
      <c r="AE83" s="288">
        <f t="shared" si="12"/>
        <v>0.5957446808510638</v>
      </c>
      <c r="AF83" s="288">
        <f t="shared" si="12"/>
        <v>0.53191489361702127</v>
      </c>
      <c r="AG83" s="551">
        <f t="shared" ref="AG83:AH83" si="16">AG81/AG82</f>
        <v>0.96153846153846156</v>
      </c>
      <c r="AH83" s="551">
        <f t="shared" si="16"/>
        <v>0.92307692307692313</v>
      </c>
      <c r="AI83" s="288">
        <f t="shared" si="12"/>
        <v>0.98717948717948723</v>
      </c>
      <c r="AJ83" s="288">
        <f t="shared" si="12"/>
        <v>0.97435897435897434</v>
      </c>
      <c r="AK83" s="288">
        <f t="shared" si="12"/>
        <v>0.85106382978723405</v>
      </c>
      <c r="AL83" s="288">
        <f t="shared" si="12"/>
        <v>0.93617021276595747</v>
      </c>
      <c r="AM83" s="12"/>
    </row>
    <row r="84" spans="1:39">
      <c r="A84" s="12"/>
      <c r="B84" s="34"/>
      <c r="C84" s="12"/>
      <c r="D84" s="12"/>
      <c r="E84" s="33"/>
      <c r="F84" s="33"/>
      <c r="G84" s="33"/>
      <c r="H84" s="234"/>
      <c r="I84" s="234"/>
      <c r="J84" s="234"/>
      <c r="K84" s="235"/>
      <c r="L84" s="33"/>
      <c r="M84" s="33"/>
      <c r="N84" s="33"/>
      <c r="O84" s="33"/>
      <c r="P84" s="33"/>
      <c r="Q84" s="235"/>
      <c r="R84" s="33"/>
      <c r="S84" s="33"/>
      <c r="T84" s="34"/>
      <c r="U84" s="34"/>
      <c r="V84" s="34"/>
      <c r="W84" s="235"/>
      <c r="X84" s="33"/>
      <c r="Y84" s="33"/>
      <c r="Z84" s="12"/>
      <c r="AA84" s="12"/>
      <c r="AB84" s="12"/>
      <c r="AC84" s="235"/>
      <c r="AD84" s="33"/>
      <c r="AE84" s="33"/>
      <c r="AF84" s="12"/>
      <c r="AG84" s="138"/>
      <c r="AH84" s="138"/>
      <c r="AI84" s="536"/>
      <c r="AJ84" s="33"/>
      <c r="AK84" s="33"/>
      <c r="AL84" s="12"/>
      <c r="AM84" s="12"/>
    </row>
    <row r="85" spans="1:39">
      <c r="A85" s="12"/>
      <c r="B85" s="34"/>
      <c r="C85" s="12"/>
      <c r="D85" s="12"/>
      <c r="E85" s="33"/>
      <c r="F85" s="33"/>
      <c r="G85" s="33"/>
      <c r="H85" s="234"/>
      <c r="I85" s="234"/>
      <c r="J85" s="234"/>
      <c r="K85" s="235"/>
      <c r="L85" s="33"/>
      <c r="M85" s="33"/>
      <c r="N85" s="33"/>
      <c r="O85" s="33"/>
      <c r="P85" s="33"/>
      <c r="Q85" s="235"/>
      <c r="R85" s="33"/>
      <c r="S85" s="33"/>
      <c r="T85" s="34"/>
      <c r="U85" s="34"/>
      <c r="V85" s="34"/>
      <c r="W85" s="235"/>
      <c r="X85" s="33"/>
      <c r="Y85" s="33"/>
      <c r="Z85" s="12"/>
      <c r="AA85" s="12"/>
      <c r="AB85" s="12"/>
      <c r="AC85" s="235"/>
      <c r="AD85" s="33"/>
      <c r="AE85" s="33"/>
      <c r="AF85" s="12"/>
      <c r="AG85" s="138"/>
      <c r="AH85" s="138"/>
      <c r="AI85" s="536"/>
      <c r="AJ85" s="33"/>
      <c r="AK85" s="33"/>
      <c r="AL85" s="12"/>
      <c r="AM85" s="12"/>
    </row>
    <row r="86" spans="1:39">
      <c r="A86" s="12"/>
      <c r="B86" s="34"/>
      <c r="C86" s="12"/>
      <c r="D86" s="12"/>
      <c r="E86" s="33"/>
      <c r="F86" s="33"/>
      <c r="G86" s="33"/>
      <c r="H86" s="234"/>
      <c r="I86" s="234"/>
      <c r="J86" s="234"/>
      <c r="K86" s="235"/>
      <c r="L86" s="33"/>
      <c r="M86" s="33"/>
      <c r="N86" s="33"/>
      <c r="O86" s="33"/>
      <c r="P86" s="33"/>
      <c r="Q86" s="235"/>
      <c r="R86" s="33"/>
      <c r="S86" s="33"/>
      <c r="T86" s="34"/>
      <c r="U86" s="34"/>
      <c r="V86" s="34"/>
      <c r="W86" s="235"/>
      <c r="X86" s="33"/>
      <c r="Y86" s="33"/>
      <c r="Z86" s="12"/>
      <c r="AA86" s="12"/>
      <c r="AB86" s="12"/>
      <c r="AC86" s="235"/>
      <c r="AD86" s="33"/>
      <c r="AE86" s="33"/>
      <c r="AF86" s="12"/>
      <c r="AG86" s="138"/>
      <c r="AH86" s="138"/>
      <c r="AI86" s="536"/>
      <c r="AJ86" s="33"/>
      <c r="AK86" s="33"/>
      <c r="AL86" s="12"/>
      <c r="AM86" s="12"/>
    </row>
    <row r="89" spans="1:39">
      <c r="M89"/>
      <c r="N89" s="417" t="s">
        <v>2149</v>
      </c>
      <c r="O89" s="417" t="s">
        <v>2150</v>
      </c>
      <c r="P89" s="417" t="s">
        <v>2151</v>
      </c>
      <c r="Q89" s="417" t="s">
        <v>2152</v>
      </c>
      <c r="R89" s="417" t="s">
        <v>2153</v>
      </c>
      <c r="S89" s="417" t="s">
        <v>2154</v>
      </c>
    </row>
    <row r="90" spans="1:39">
      <c r="M90">
        <v>2018</v>
      </c>
      <c r="N90" s="539">
        <f>G83</f>
        <v>0</v>
      </c>
      <c r="O90" s="649">
        <f>J83</f>
        <v>0.87179487179487181</v>
      </c>
      <c r="P90" s="649">
        <f>P83</f>
        <v>0.66666666666666663</v>
      </c>
      <c r="Q90" s="650">
        <f>V83</f>
        <v>0.84615384615384615</v>
      </c>
      <c r="R90" s="539">
        <f>AB83</f>
        <v>0.79487179487179482</v>
      </c>
      <c r="S90" s="539">
        <f>AH83</f>
        <v>0.92307692307692313</v>
      </c>
    </row>
    <row r="91" spans="1:39">
      <c r="M91">
        <v>2020</v>
      </c>
      <c r="N91" s="539">
        <f>F83</f>
        <v>0</v>
      </c>
      <c r="O91" s="649">
        <f>I83</f>
        <v>0.9358974358974359</v>
      </c>
      <c r="P91" s="649">
        <f>O83</f>
        <v>0.67948717948717952</v>
      </c>
      <c r="Q91" s="650">
        <f>U83</f>
        <v>0.87179487179487181</v>
      </c>
      <c r="R91" s="539">
        <f>AA83</f>
        <v>0.80769230769230771</v>
      </c>
      <c r="S91" s="539">
        <f>AG83</f>
        <v>0.96153846153846156</v>
      </c>
    </row>
  </sheetData>
  <mergeCells count="12">
    <mergeCell ref="B81:D83"/>
    <mergeCell ref="B3:B14"/>
    <mergeCell ref="B15:B21"/>
    <mergeCell ref="B22:B27"/>
    <mergeCell ref="B28:B42"/>
    <mergeCell ref="B50:B60"/>
    <mergeCell ref="B61:B66"/>
    <mergeCell ref="B67:B68"/>
    <mergeCell ref="B69:B70"/>
    <mergeCell ref="B71:B77"/>
    <mergeCell ref="B78:B80"/>
    <mergeCell ref="B43:B49"/>
  </mergeCells>
  <phoneticPr fontId="30"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83"/>
  <sheetViews>
    <sheetView topLeftCell="B1" workbookViewId="0">
      <pane xSplit="3" ySplit="2" topLeftCell="H19" activePane="bottomRight" state="frozen"/>
      <selection activeCell="B1" sqref="B1"/>
      <selection pane="topRight" activeCell="E1" sqref="E1"/>
      <selection pane="bottomLeft" activeCell="B3" sqref="B3"/>
      <selection pane="bottomRight" activeCell="L43" sqref="L43"/>
    </sheetView>
  </sheetViews>
  <sheetFormatPr baseColWidth="10" defaultColWidth="8.83203125" defaultRowHeight="15"/>
  <cols>
    <col min="1" max="1" width="8.83203125" customWidth="1"/>
    <col min="2" max="2" width="13.6640625" customWidth="1"/>
    <col min="3" max="3" width="5.83203125" customWidth="1"/>
    <col min="4" max="4" width="55.83203125" customWidth="1"/>
    <col min="5" max="5" width="8.5" customWidth="1"/>
    <col min="6" max="17" width="6.83203125" style="67" customWidth="1"/>
    <col min="18" max="20" width="6.5" style="67" customWidth="1"/>
    <col min="21" max="21" width="6.83203125" style="67" customWidth="1"/>
    <col min="22" max="36" width="6.6640625" style="67" customWidth="1"/>
    <col min="37" max="37" width="7.6640625" customWidth="1"/>
  </cols>
  <sheetData>
    <row r="1" spans="1:37" ht="51" customHeight="1">
      <c r="A1" s="12"/>
      <c r="B1" s="1"/>
      <c r="C1" s="3"/>
      <c r="D1" s="3"/>
      <c r="E1" s="3"/>
      <c r="F1" s="4"/>
      <c r="G1" s="4"/>
      <c r="H1" s="4"/>
      <c r="I1" s="4"/>
      <c r="J1" s="4"/>
      <c r="K1" s="4"/>
      <c r="L1" s="4"/>
      <c r="M1" s="4"/>
      <c r="N1" s="4"/>
      <c r="O1" s="4"/>
      <c r="P1" s="4"/>
      <c r="Q1" s="4"/>
      <c r="R1" s="4"/>
      <c r="S1" s="4"/>
      <c r="T1" s="4"/>
      <c r="U1" s="34"/>
      <c r="V1" s="4"/>
      <c r="W1" s="4"/>
      <c r="X1" s="4"/>
      <c r="Y1" s="4"/>
      <c r="Z1" s="34"/>
      <c r="AA1" s="34"/>
      <c r="AB1" s="34"/>
      <c r="AC1" s="34"/>
      <c r="AD1" s="34"/>
      <c r="AE1" s="34"/>
      <c r="AF1" s="34"/>
      <c r="AG1" s="34"/>
      <c r="AH1" s="34"/>
      <c r="AI1" s="34"/>
      <c r="AJ1" s="34"/>
      <c r="AK1" s="12"/>
    </row>
    <row r="2" spans="1:37" s="69" customFormat="1" ht="30" customHeight="1">
      <c r="A2" s="68"/>
      <c r="B2" s="37" t="s">
        <v>29</v>
      </c>
      <c r="C2" s="37" t="s">
        <v>1659</v>
      </c>
      <c r="D2" s="37" t="s">
        <v>489</v>
      </c>
      <c r="E2" s="309" t="s">
        <v>2029</v>
      </c>
      <c r="F2" s="309" t="s">
        <v>1925</v>
      </c>
      <c r="G2" s="306" t="s">
        <v>2519</v>
      </c>
      <c r="H2" s="306" t="s">
        <v>1960</v>
      </c>
      <c r="I2" s="306" t="s">
        <v>1936</v>
      </c>
      <c r="J2" s="307" t="s">
        <v>2521</v>
      </c>
      <c r="K2" s="307" t="s">
        <v>1962</v>
      </c>
      <c r="L2" s="307" t="s">
        <v>1937</v>
      </c>
      <c r="M2" s="304" t="s">
        <v>1961</v>
      </c>
      <c r="N2" s="304" t="s">
        <v>2564</v>
      </c>
      <c r="O2" s="304" t="s">
        <v>1938</v>
      </c>
      <c r="P2" s="305" t="s">
        <v>2523</v>
      </c>
      <c r="Q2" s="305" t="s">
        <v>1963</v>
      </c>
      <c r="R2" s="305" t="s">
        <v>1939</v>
      </c>
      <c r="S2" s="303" t="s">
        <v>1957</v>
      </c>
      <c r="T2" s="303" t="s">
        <v>1957</v>
      </c>
      <c r="U2" s="303" t="s">
        <v>1940</v>
      </c>
      <c r="V2" s="306" t="s">
        <v>361</v>
      </c>
      <c r="W2" s="304" t="s">
        <v>362</v>
      </c>
      <c r="X2" s="307" t="s">
        <v>363</v>
      </c>
      <c r="Y2" s="305" t="s">
        <v>364</v>
      </c>
      <c r="Z2" s="303" t="s">
        <v>1726</v>
      </c>
      <c r="AA2" s="306" t="s">
        <v>365</v>
      </c>
      <c r="AB2" s="304" t="s">
        <v>366</v>
      </c>
      <c r="AC2" s="307" t="s">
        <v>367</v>
      </c>
      <c r="AD2" s="305" t="s">
        <v>368</v>
      </c>
      <c r="AE2" s="303" t="s">
        <v>1727</v>
      </c>
      <c r="AF2" s="306" t="s">
        <v>369</v>
      </c>
      <c r="AG2" s="304" t="s">
        <v>370</v>
      </c>
      <c r="AH2" s="307" t="s">
        <v>371</v>
      </c>
      <c r="AI2" s="305" t="s">
        <v>372</v>
      </c>
      <c r="AJ2" s="303" t="s">
        <v>1728</v>
      </c>
      <c r="AK2" s="68"/>
    </row>
    <row r="3" spans="1:37" ht="15" customHeight="1">
      <c r="A3" s="12"/>
      <c r="B3" s="750" t="s">
        <v>1686</v>
      </c>
      <c r="C3" s="35">
        <v>1</v>
      </c>
      <c r="D3" s="36" t="s">
        <v>325</v>
      </c>
      <c r="E3" s="88" t="s">
        <v>864</v>
      </c>
      <c r="F3" s="88" t="s">
        <v>864</v>
      </c>
      <c r="G3" s="527" t="s">
        <v>2378</v>
      </c>
      <c r="H3" s="88" t="s">
        <v>2378</v>
      </c>
      <c r="I3" s="782" t="s">
        <v>1731</v>
      </c>
      <c r="J3" s="547" t="s">
        <v>2215</v>
      </c>
      <c r="K3" s="547" t="s">
        <v>2215</v>
      </c>
      <c r="L3" s="784" t="s">
        <v>1731</v>
      </c>
      <c r="M3" s="638" t="s">
        <v>2458</v>
      </c>
      <c r="N3" s="622" t="s">
        <v>2458</v>
      </c>
      <c r="O3" s="88" t="s">
        <v>1373</v>
      </c>
      <c r="P3" s="527" t="s">
        <v>2499</v>
      </c>
      <c r="Q3" s="527" t="s">
        <v>2499</v>
      </c>
      <c r="R3" s="88" t="s">
        <v>1399</v>
      </c>
      <c r="S3" s="88" t="s">
        <v>2103</v>
      </c>
      <c r="T3" s="88" t="s">
        <v>2103</v>
      </c>
      <c r="U3" s="88" t="s">
        <v>1400</v>
      </c>
      <c r="V3" s="773" t="s">
        <v>1729</v>
      </c>
      <c r="W3" s="774"/>
      <c r="X3" s="774"/>
      <c r="Y3" s="774"/>
      <c r="Z3" s="775"/>
      <c r="AA3" s="88" t="s">
        <v>864</v>
      </c>
      <c r="AB3" s="81" t="s">
        <v>373</v>
      </c>
      <c r="AC3" s="546" t="s">
        <v>2159</v>
      </c>
      <c r="AD3" s="81" t="s">
        <v>375</v>
      </c>
      <c r="AE3" s="81" t="s">
        <v>376</v>
      </c>
      <c r="AF3" s="81" t="s">
        <v>377</v>
      </c>
      <c r="AG3" s="81" t="s">
        <v>373</v>
      </c>
      <c r="AH3" s="81" t="s">
        <v>374</v>
      </c>
      <c r="AI3" s="81" t="s">
        <v>378</v>
      </c>
      <c r="AJ3" s="81" t="s">
        <v>379</v>
      </c>
      <c r="AK3" s="12"/>
    </row>
    <row r="4" spans="1:37" ht="15" customHeight="1">
      <c r="A4" s="12"/>
      <c r="B4" s="751"/>
      <c r="C4" s="39">
        <f>C3+1</f>
        <v>2</v>
      </c>
      <c r="D4" s="36" t="s">
        <v>326</v>
      </c>
      <c r="E4" s="88" t="s">
        <v>864</v>
      </c>
      <c r="F4" s="88" t="s">
        <v>864</v>
      </c>
      <c r="G4" s="88" t="s">
        <v>2378</v>
      </c>
      <c r="H4" s="88" t="s">
        <v>2378</v>
      </c>
      <c r="I4" s="783"/>
      <c r="J4" s="547" t="s">
        <v>2216</v>
      </c>
      <c r="K4" s="547" t="s">
        <v>2216</v>
      </c>
      <c r="L4" s="785"/>
      <c r="M4" s="623" t="s">
        <v>2458</v>
      </c>
      <c r="N4" s="623" t="s">
        <v>2458</v>
      </c>
      <c r="O4" s="88" t="s">
        <v>1374</v>
      </c>
      <c r="P4" s="88" t="s">
        <v>375</v>
      </c>
      <c r="Q4" s="88" t="s">
        <v>375</v>
      </c>
      <c r="R4" s="88" t="s">
        <v>1399</v>
      </c>
      <c r="S4" s="88" t="s">
        <v>2104</v>
      </c>
      <c r="T4" s="88" t="s">
        <v>2104</v>
      </c>
      <c r="U4" s="308" t="s">
        <v>1400</v>
      </c>
      <c r="V4" s="776"/>
      <c r="W4" s="777"/>
      <c r="X4" s="777"/>
      <c r="Y4" s="777"/>
      <c r="Z4" s="778"/>
      <c r="AA4" s="81" t="s">
        <v>380</v>
      </c>
      <c r="AB4" s="81" t="s">
        <v>373</v>
      </c>
      <c r="AC4" s="81" t="s">
        <v>381</v>
      </c>
      <c r="AD4" s="81" t="s">
        <v>375</v>
      </c>
      <c r="AE4" s="88" t="s">
        <v>864</v>
      </c>
      <c r="AF4" s="81" t="s">
        <v>377</v>
      </c>
      <c r="AG4" s="81" t="s">
        <v>373</v>
      </c>
      <c r="AH4" s="81" t="s">
        <v>374</v>
      </c>
      <c r="AI4" s="88" t="s">
        <v>864</v>
      </c>
      <c r="AJ4" s="81" t="s">
        <v>379</v>
      </c>
      <c r="AK4" s="12"/>
    </row>
    <row r="5" spans="1:37" ht="15" customHeight="1">
      <c r="A5" s="12"/>
      <c r="B5" s="751"/>
      <c r="C5" s="39">
        <f t="shared" ref="C5:C68" si="0">C4+1</f>
        <v>3</v>
      </c>
      <c r="D5" s="36" t="s">
        <v>327</v>
      </c>
      <c r="E5" s="88" t="s">
        <v>864</v>
      </c>
      <c r="F5" s="88" t="s">
        <v>864</v>
      </c>
      <c r="G5" s="308" t="s">
        <v>2379</v>
      </c>
      <c r="H5" s="308" t="s">
        <v>2379</v>
      </c>
      <c r="I5" s="783"/>
      <c r="J5" s="547" t="s">
        <v>2217</v>
      </c>
      <c r="K5" s="547" t="s">
        <v>2217</v>
      </c>
      <c r="L5" s="785"/>
      <c r="M5" s="623" t="s">
        <v>2464</v>
      </c>
      <c r="N5" s="623" t="s">
        <v>2464</v>
      </c>
      <c r="O5" s="88" t="s">
        <v>1375</v>
      </c>
      <c r="P5" s="308" t="s">
        <v>2493</v>
      </c>
      <c r="Q5" s="308" t="s">
        <v>2493</v>
      </c>
      <c r="R5" s="88" t="s">
        <v>1401</v>
      </c>
      <c r="S5" s="88" t="s">
        <v>2105</v>
      </c>
      <c r="T5" s="88" t="s">
        <v>2105</v>
      </c>
      <c r="U5" s="88" t="s">
        <v>1402</v>
      </c>
      <c r="V5" s="776"/>
      <c r="W5" s="777"/>
      <c r="X5" s="777"/>
      <c r="Y5" s="777"/>
      <c r="Z5" s="778"/>
      <c r="AA5" s="81" t="s">
        <v>382</v>
      </c>
      <c r="AB5" s="81" t="s">
        <v>383</v>
      </c>
      <c r="AC5" s="81" t="s">
        <v>384</v>
      </c>
      <c r="AD5" s="81" t="s">
        <v>385</v>
      </c>
      <c r="AE5" s="81" t="s">
        <v>386</v>
      </c>
      <c r="AF5" s="81" t="s">
        <v>377</v>
      </c>
      <c r="AG5" s="88" t="s">
        <v>864</v>
      </c>
      <c r="AH5" s="81" t="s">
        <v>384</v>
      </c>
      <c r="AI5" s="81" t="s">
        <v>387</v>
      </c>
      <c r="AJ5" s="81" t="s">
        <v>379</v>
      </c>
      <c r="AK5" s="12"/>
    </row>
    <row r="6" spans="1:37" ht="15" customHeight="1">
      <c r="A6" s="12"/>
      <c r="B6" s="751"/>
      <c r="C6" s="39">
        <f t="shared" si="0"/>
        <v>4</v>
      </c>
      <c r="D6" s="36" t="s">
        <v>1679</v>
      </c>
      <c r="E6" s="88" t="s">
        <v>864</v>
      </c>
      <c r="F6" s="88" t="s">
        <v>864</v>
      </c>
      <c r="G6" s="88" t="s">
        <v>2378</v>
      </c>
      <c r="H6" s="88" t="s">
        <v>2378</v>
      </c>
      <c r="I6" s="783"/>
      <c r="J6" s="549" t="s">
        <v>2160</v>
      </c>
      <c r="K6" s="549" t="s">
        <v>2160</v>
      </c>
      <c r="L6" s="785"/>
      <c r="M6" s="623" t="s">
        <v>2463</v>
      </c>
      <c r="N6" s="623" t="s">
        <v>2463</v>
      </c>
      <c r="O6" s="88" t="s">
        <v>1375</v>
      </c>
      <c r="P6" s="88" t="s">
        <v>375</v>
      </c>
      <c r="Q6" s="88" t="s">
        <v>375</v>
      </c>
      <c r="R6" s="308" t="s">
        <v>1403</v>
      </c>
      <c r="S6" s="308" t="s">
        <v>2106</v>
      </c>
      <c r="T6" s="308" t="s">
        <v>2106</v>
      </c>
      <c r="U6" s="88" t="s">
        <v>1404</v>
      </c>
      <c r="V6" s="776"/>
      <c r="W6" s="777"/>
      <c r="X6" s="777"/>
      <c r="Y6" s="777"/>
      <c r="Z6" s="778"/>
      <c r="AA6" s="81" t="s">
        <v>388</v>
      </c>
      <c r="AB6" s="88" t="s">
        <v>864</v>
      </c>
      <c r="AC6" s="81" t="s">
        <v>389</v>
      </c>
      <c r="AD6" s="81" t="s">
        <v>375</v>
      </c>
      <c r="AE6" s="81" t="s">
        <v>390</v>
      </c>
      <c r="AF6" s="88" t="s">
        <v>864</v>
      </c>
      <c r="AG6" s="88" t="s">
        <v>864</v>
      </c>
      <c r="AH6" s="81" t="s">
        <v>391</v>
      </c>
      <c r="AI6" s="81" t="s">
        <v>392</v>
      </c>
      <c r="AJ6" s="81" t="s">
        <v>393</v>
      </c>
      <c r="AK6" s="12"/>
    </row>
    <row r="7" spans="1:37" ht="15" customHeight="1">
      <c r="A7" s="12"/>
      <c r="B7" s="751"/>
      <c r="C7" s="39">
        <f t="shared" si="0"/>
        <v>5</v>
      </c>
      <c r="D7" s="36" t="s">
        <v>328</v>
      </c>
      <c r="E7" s="88" t="s">
        <v>864</v>
      </c>
      <c r="F7" s="88" t="s">
        <v>864</v>
      </c>
      <c r="G7" s="88" t="s">
        <v>2378</v>
      </c>
      <c r="H7" s="88" t="s">
        <v>2378</v>
      </c>
      <c r="I7" s="783"/>
      <c r="J7" s="549" t="s">
        <v>2212</v>
      </c>
      <c r="K7" s="549" t="s">
        <v>2212</v>
      </c>
      <c r="L7" s="785"/>
      <c r="M7" s="623" t="s">
        <v>2471</v>
      </c>
      <c r="N7" s="623" t="s">
        <v>2471</v>
      </c>
      <c r="O7" s="88" t="s">
        <v>1376</v>
      </c>
      <c r="P7" s="88" t="s">
        <v>2499</v>
      </c>
      <c r="Q7" s="88" t="s">
        <v>2499</v>
      </c>
      <c r="R7" s="88" t="s">
        <v>1405</v>
      </c>
      <c r="S7" s="88" t="s">
        <v>2104</v>
      </c>
      <c r="T7" s="88" t="s">
        <v>2104</v>
      </c>
      <c r="U7" s="88" t="s">
        <v>1406</v>
      </c>
      <c r="V7" s="776"/>
      <c r="W7" s="777"/>
      <c r="X7" s="777"/>
      <c r="Y7" s="777"/>
      <c r="Z7" s="778"/>
      <c r="AA7" s="88" t="s">
        <v>864</v>
      </c>
      <c r="AB7" s="88" t="s">
        <v>864</v>
      </c>
      <c r="AC7" s="88" t="s">
        <v>864</v>
      </c>
      <c r="AD7" s="88" t="s">
        <v>864</v>
      </c>
      <c r="AE7" s="88" t="s">
        <v>864</v>
      </c>
      <c r="AF7" s="88" t="s">
        <v>864</v>
      </c>
      <c r="AG7" s="88" t="s">
        <v>864</v>
      </c>
      <c r="AH7" s="88" t="s">
        <v>864</v>
      </c>
      <c r="AI7" s="88" t="s">
        <v>864</v>
      </c>
      <c r="AJ7" s="88" t="s">
        <v>864</v>
      </c>
      <c r="AK7" s="12"/>
    </row>
    <row r="8" spans="1:37" ht="15" customHeight="1">
      <c r="A8" s="12"/>
      <c r="B8" s="751"/>
      <c r="C8" s="39">
        <f t="shared" si="0"/>
        <v>6</v>
      </c>
      <c r="D8" s="36" t="s">
        <v>1680</v>
      </c>
      <c r="E8" s="88" t="s">
        <v>864</v>
      </c>
      <c r="F8" s="88" t="s">
        <v>864</v>
      </c>
      <c r="G8" s="308" t="s">
        <v>2381</v>
      </c>
      <c r="H8" s="308" t="s">
        <v>2381</v>
      </c>
      <c r="I8" s="783"/>
      <c r="J8" s="549" t="s">
        <v>2161</v>
      </c>
      <c r="K8" s="549" t="s">
        <v>2161</v>
      </c>
      <c r="L8" s="785"/>
      <c r="M8" s="623" t="s">
        <v>2461</v>
      </c>
      <c r="N8" s="623" t="s">
        <v>2461</v>
      </c>
      <c r="O8" s="88" t="s">
        <v>1377</v>
      </c>
      <c r="P8" s="308" t="s">
        <v>2166</v>
      </c>
      <c r="Q8" s="308" t="s">
        <v>2166</v>
      </c>
      <c r="R8" s="88" t="s">
        <v>1730</v>
      </c>
      <c r="S8" s="88" t="s">
        <v>2104</v>
      </c>
      <c r="T8" s="88" t="s">
        <v>2104</v>
      </c>
      <c r="U8" s="88" t="s">
        <v>1407</v>
      </c>
      <c r="V8" s="776"/>
      <c r="W8" s="777"/>
      <c r="X8" s="777"/>
      <c r="Y8" s="777"/>
      <c r="Z8" s="778"/>
      <c r="AA8" s="88" t="s">
        <v>864</v>
      </c>
      <c r="AB8" s="81" t="s">
        <v>311</v>
      </c>
      <c r="AC8" s="81" t="s">
        <v>312</v>
      </c>
      <c r="AD8" s="88" t="s">
        <v>864</v>
      </c>
      <c r="AE8" s="81" t="s">
        <v>394</v>
      </c>
      <c r="AF8" s="81" t="s">
        <v>377</v>
      </c>
      <c r="AG8" s="81" t="s">
        <v>311</v>
      </c>
      <c r="AH8" s="81" t="s">
        <v>374</v>
      </c>
      <c r="AI8" s="81" t="s">
        <v>387</v>
      </c>
      <c r="AJ8" s="81" t="s">
        <v>395</v>
      </c>
      <c r="AK8" s="12"/>
    </row>
    <row r="9" spans="1:37" ht="15" customHeight="1">
      <c r="A9" s="12"/>
      <c r="B9" s="751"/>
      <c r="C9" s="39">
        <f t="shared" si="0"/>
        <v>7</v>
      </c>
      <c r="D9" s="36" t="s">
        <v>1683</v>
      </c>
      <c r="E9" s="88" t="s">
        <v>864</v>
      </c>
      <c r="F9" s="88" t="s">
        <v>864</v>
      </c>
      <c r="G9" s="88" t="s">
        <v>2384</v>
      </c>
      <c r="H9" s="88" t="s">
        <v>2384</v>
      </c>
      <c r="I9" s="783"/>
      <c r="J9" s="549" t="s">
        <v>2165</v>
      </c>
      <c r="K9" s="549" t="s">
        <v>2165</v>
      </c>
      <c r="L9" s="785"/>
      <c r="M9" s="623" t="s">
        <v>2458</v>
      </c>
      <c r="N9" s="623" t="s">
        <v>2458</v>
      </c>
      <c r="O9" s="88" t="s">
        <v>2472</v>
      </c>
      <c r="P9" s="88" t="s">
        <v>2500</v>
      </c>
      <c r="Q9" s="88" t="s">
        <v>2500</v>
      </c>
      <c r="R9" s="308" t="s">
        <v>1403</v>
      </c>
      <c r="S9" s="527" t="s">
        <v>2107</v>
      </c>
      <c r="T9" s="527" t="s">
        <v>2107</v>
      </c>
      <c r="U9" s="88" t="s">
        <v>1408</v>
      </c>
      <c r="V9" s="776"/>
      <c r="W9" s="777"/>
      <c r="X9" s="777"/>
      <c r="Y9" s="777"/>
      <c r="Z9" s="778"/>
      <c r="AA9" s="88" t="s">
        <v>864</v>
      </c>
      <c r="AB9" s="88" t="s">
        <v>864</v>
      </c>
      <c r="AC9" s="88" t="s">
        <v>864</v>
      </c>
      <c r="AD9" s="88" t="s">
        <v>864</v>
      </c>
      <c r="AE9" s="88" t="s">
        <v>864</v>
      </c>
      <c r="AF9" s="88" t="s">
        <v>864</v>
      </c>
      <c r="AG9" s="88" t="s">
        <v>864</v>
      </c>
      <c r="AH9" s="88" t="s">
        <v>864</v>
      </c>
      <c r="AI9" s="88" t="s">
        <v>864</v>
      </c>
      <c r="AJ9" s="88" t="s">
        <v>864</v>
      </c>
      <c r="AK9" s="12"/>
    </row>
    <row r="10" spans="1:37" ht="15" customHeight="1">
      <c r="A10" s="12"/>
      <c r="B10" s="751"/>
      <c r="C10" s="39">
        <f t="shared" si="0"/>
        <v>8</v>
      </c>
      <c r="D10" s="36" t="s">
        <v>1681</v>
      </c>
      <c r="E10" s="88" t="s">
        <v>864</v>
      </c>
      <c r="F10" s="88" t="s">
        <v>864</v>
      </c>
      <c r="G10" s="308" t="s">
        <v>2380</v>
      </c>
      <c r="H10" s="308" t="s">
        <v>2380</v>
      </c>
      <c r="I10" s="783"/>
      <c r="J10" s="549" t="s">
        <v>2162</v>
      </c>
      <c r="K10" s="549" t="s">
        <v>2162</v>
      </c>
      <c r="L10" s="785"/>
      <c r="M10" s="623" t="s">
        <v>2474</v>
      </c>
      <c r="N10" s="623" t="s">
        <v>2474</v>
      </c>
      <c r="O10" s="88" t="s">
        <v>1378</v>
      </c>
      <c r="P10" s="308" t="s">
        <v>2166</v>
      </c>
      <c r="Q10" s="308" t="s">
        <v>2166</v>
      </c>
      <c r="R10" s="88" t="s">
        <v>864</v>
      </c>
      <c r="S10" s="88" t="s">
        <v>2107</v>
      </c>
      <c r="T10" s="88" t="s">
        <v>2107</v>
      </c>
      <c r="U10" s="88" t="s">
        <v>1409</v>
      </c>
      <c r="V10" s="776"/>
      <c r="W10" s="777"/>
      <c r="X10" s="777"/>
      <c r="Y10" s="777"/>
      <c r="Z10" s="778"/>
      <c r="AA10" s="81" t="s">
        <v>396</v>
      </c>
      <c r="AB10" s="81" t="s">
        <v>397</v>
      </c>
      <c r="AC10" s="81" t="s">
        <v>398</v>
      </c>
      <c r="AD10" s="88" t="s">
        <v>864</v>
      </c>
      <c r="AE10" s="81" t="s">
        <v>399</v>
      </c>
      <c r="AF10" s="81" t="s">
        <v>377</v>
      </c>
      <c r="AG10" s="81" t="s">
        <v>400</v>
      </c>
      <c r="AH10" s="81" t="s">
        <v>391</v>
      </c>
      <c r="AI10" s="81" t="s">
        <v>401</v>
      </c>
      <c r="AJ10" s="81"/>
      <c r="AK10" s="12"/>
    </row>
    <row r="11" spans="1:37" ht="15" customHeight="1">
      <c r="A11" s="12"/>
      <c r="B11" s="751"/>
      <c r="C11" s="39">
        <f t="shared" si="0"/>
        <v>9</v>
      </c>
      <c r="D11" s="36" t="s">
        <v>329</v>
      </c>
      <c r="E11" s="88" t="s">
        <v>864</v>
      </c>
      <c r="F11" s="88" t="s">
        <v>864</v>
      </c>
      <c r="G11" s="308" t="s">
        <v>2384</v>
      </c>
      <c r="H11" s="308" t="s">
        <v>2384</v>
      </c>
      <c r="I11" s="783"/>
      <c r="J11" s="549" t="s">
        <v>2163</v>
      </c>
      <c r="K11" s="549" t="s">
        <v>2163</v>
      </c>
      <c r="L11" s="785"/>
      <c r="M11" s="623" t="s">
        <v>2470</v>
      </c>
      <c r="N11" s="623" t="s">
        <v>2470</v>
      </c>
      <c r="O11" s="88" t="s">
        <v>1373</v>
      </c>
      <c r="P11" s="308" t="s">
        <v>435</v>
      </c>
      <c r="Q11" s="308" t="s">
        <v>435</v>
      </c>
      <c r="R11" s="308" t="s">
        <v>1403</v>
      </c>
      <c r="S11" s="308" t="s">
        <v>2108</v>
      </c>
      <c r="T11" s="308" t="s">
        <v>2108</v>
      </c>
      <c r="U11" s="88" t="s">
        <v>1410</v>
      </c>
      <c r="V11" s="776"/>
      <c r="W11" s="777"/>
      <c r="X11" s="777"/>
      <c r="Y11" s="777"/>
      <c r="Z11" s="778"/>
      <c r="AA11" s="88" t="s">
        <v>864</v>
      </c>
      <c r="AB11" s="88" t="s">
        <v>864</v>
      </c>
      <c r="AC11" s="88" t="s">
        <v>864</v>
      </c>
      <c r="AD11" s="88" t="s">
        <v>864</v>
      </c>
      <c r="AE11" s="88" t="s">
        <v>864</v>
      </c>
      <c r="AF11" s="88" t="s">
        <v>864</v>
      </c>
      <c r="AG11" s="88" t="s">
        <v>864</v>
      </c>
      <c r="AH11" s="88" t="s">
        <v>864</v>
      </c>
      <c r="AI11" s="88" t="s">
        <v>864</v>
      </c>
      <c r="AJ11" s="88" t="s">
        <v>864</v>
      </c>
      <c r="AK11" s="12"/>
    </row>
    <row r="12" spans="1:37" ht="15" customHeight="1">
      <c r="A12" s="12"/>
      <c r="B12" s="751"/>
      <c r="C12" s="39">
        <f t="shared" si="0"/>
        <v>10</v>
      </c>
      <c r="D12" s="36" t="s">
        <v>330</v>
      </c>
      <c r="E12" s="88" t="s">
        <v>864</v>
      </c>
      <c r="F12" s="88" t="s">
        <v>864</v>
      </c>
      <c r="G12" s="88" t="s">
        <v>2384</v>
      </c>
      <c r="H12" s="88" t="s">
        <v>2384</v>
      </c>
      <c r="I12" s="783"/>
      <c r="J12" s="549" t="s">
        <v>2164</v>
      </c>
      <c r="K12" s="549" t="s">
        <v>2164</v>
      </c>
      <c r="L12" s="785"/>
      <c r="M12" s="623" t="s">
        <v>2476</v>
      </c>
      <c r="N12" s="623" t="s">
        <v>2476</v>
      </c>
      <c r="O12" s="88" t="s">
        <v>1379</v>
      </c>
      <c r="P12" s="88" t="s">
        <v>2494</v>
      </c>
      <c r="Q12" s="88" t="s">
        <v>2494</v>
      </c>
      <c r="R12" s="308" t="s">
        <v>1411</v>
      </c>
      <c r="S12" s="308" t="s">
        <v>2104</v>
      </c>
      <c r="T12" s="308" t="s">
        <v>2104</v>
      </c>
      <c r="U12" s="88" t="s">
        <v>1406</v>
      </c>
      <c r="V12" s="776"/>
      <c r="W12" s="777"/>
      <c r="X12" s="777"/>
      <c r="Y12" s="777"/>
      <c r="Z12" s="778"/>
      <c r="AA12" s="88" t="s">
        <v>864</v>
      </c>
      <c r="AB12" s="88" t="s">
        <v>864</v>
      </c>
      <c r="AC12" s="81" t="s">
        <v>391</v>
      </c>
      <c r="AD12" s="88" t="s">
        <v>864</v>
      </c>
      <c r="AE12" s="81" t="s">
        <v>402</v>
      </c>
      <c r="AF12" s="81" t="s">
        <v>377</v>
      </c>
      <c r="AG12" s="81" t="s">
        <v>311</v>
      </c>
      <c r="AH12" s="81" t="s">
        <v>374</v>
      </c>
      <c r="AI12" s="81" t="s">
        <v>403</v>
      </c>
      <c r="AJ12" s="81" t="s">
        <v>404</v>
      </c>
      <c r="AK12" s="12"/>
    </row>
    <row r="13" spans="1:37" ht="15" customHeight="1">
      <c r="A13" s="12"/>
      <c r="B13" s="751"/>
      <c r="C13" s="39">
        <f t="shared" si="0"/>
        <v>11</v>
      </c>
      <c r="D13" s="36" t="s">
        <v>331</v>
      </c>
      <c r="E13" s="88" t="s">
        <v>864</v>
      </c>
      <c r="F13" s="88" t="s">
        <v>864</v>
      </c>
      <c r="G13" s="88" t="s">
        <v>2166</v>
      </c>
      <c r="H13" s="88" t="s">
        <v>2166</v>
      </c>
      <c r="I13" s="783"/>
      <c r="J13" s="549" t="s">
        <v>2562</v>
      </c>
      <c r="K13" s="549" t="s">
        <v>2166</v>
      </c>
      <c r="L13" s="785"/>
      <c r="M13" s="623" t="s">
        <v>2166</v>
      </c>
      <c r="N13" s="623" t="s">
        <v>2166</v>
      </c>
      <c r="O13" s="88" t="s">
        <v>864</v>
      </c>
      <c r="P13" s="88" t="s">
        <v>2166</v>
      </c>
      <c r="Q13" s="88" t="s">
        <v>2166</v>
      </c>
      <c r="R13" s="88" t="s">
        <v>1412</v>
      </c>
      <c r="S13" s="88" t="s">
        <v>2109</v>
      </c>
      <c r="T13" s="88" t="s">
        <v>2109</v>
      </c>
      <c r="U13" s="527" t="s">
        <v>1577</v>
      </c>
      <c r="V13" s="776"/>
      <c r="W13" s="777"/>
      <c r="X13" s="777"/>
      <c r="Y13" s="777"/>
      <c r="Z13" s="778"/>
      <c r="AA13" s="88" t="s">
        <v>864</v>
      </c>
      <c r="AB13" s="88" t="s">
        <v>864</v>
      </c>
      <c r="AC13" s="88" t="s">
        <v>864</v>
      </c>
      <c r="AD13" s="88" t="s">
        <v>864</v>
      </c>
      <c r="AE13" s="88" t="s">
        <v>864</v>
      </c>
      <c r="AF13" s="88" t="s">
        <v>864</v>
      </c>
      <c r="AG13" s="88" t="s">
        <v>864</v>
      </c>
      <c r="AH13" s="88" t="s">
        <v>864</v>
      </c>
      <c r="AI13" s="88" t="s">
        <v>864</v>
      </c>
      <c r="AJ13" s="88" t="s">
        <v>864</v>
      </c>
      <c r="AK13" s="12"/>
    </row>
    <row r="14" spans="1:37" ht="15" customHeight="1">
      <c r="A14" s="12"/>
      <c r="B14" s="752"/>
      <c r="C14" s="39">
        <f t="shared" si="0"/>
        <v>12</v>
      </c>
      <c r="D14" s="36" t="s">
        <v>1682</v>
      </c>
      <c r="E14" s="88" t="s">
        <v>864</v>
      </c>
      <c r="F14" s="88" t="s">
        <v>864</v>
      </c>
      <c r="G14" s="88" t="s">
        <v>2166</v>
      </c>
      <c r="H14" s="88" t="s">
        <v>2166</v>
      </c>
      <c r="I14" s="783"/>
      <c r="J14" s="549" t="s">
        <v>2166</v>
      </c>
      <c r="K14" s="549" t="s">
        <v>2166</v>
      </c>
      <c r="L14" s="785"/>
      <c r="M14" s="623" t="s">
        <v>2166</v>
      </c>
      <c r="N14" s="623" t="s">
        <v>2166</v>
      </c>
      <c r="O14" s="88" t="s">
        <v>2168</v>
      </c>
      <c r="P14" s="88" t="s">
        <v>2166</v>
      </c>
      <c r="Q14" s="88" t="s">
        <v>2166</v>
      </c>
      <c r="R14" s="88" t="s">
        <v>864</v>
      </c>
      <c r="S14" s="527" t="s">
        <v>2167</v>
      </c>
      <c r="T14" s="527" t="s">
        <v>2167</v>
      </c>
      <c r="U14" s="88" t="s">
        <v>1413</v>
      </c>
      <c r="V14" s="776"/>
      <c r="W14" s="777"/>
      <c r="X14" s="777"/>
      <c r="Y14" s="777"/>
      <c r="Z14" s="778"/>
      <c r="AA14" s="88" t="s">
        <v>864</v>
      </c>
      <c r="AB14" s="88" t="s">
        <v>864</v>
      </c>
      <c r="AC14" s="88" t="s">
        <v>864</v>
      </c>
      <c r="AD14" s="88" t="s">
        <v>864</v>
      </c>
      <c r="AE14" s="88" t="s">
        <v>864</v>
      </c>
      <c r="AF14" s="88" t="s">
        <v>864</v>
      </c>
      <c r="AG14" s="88" t="s">
        <v>864</v>
      </c>
      <c r="AH14" s="88" t="s">
        <v>864</v>
      </c>
      <c r="AI14" s="88" t="s">
        <v>864</v>
      </c>
      <c r="AJ14" s="88" t="s">
        <v>864</v>
      </c>
      <c r="AK14" s="12"/>
    </row>
    <row r="15" spans="1:37" ht="15" customHeight="1">
      <c r="A15" s="12"/>
      <c r="B15" s="753" t="s">
        <v>332</v>
      </c>
      <c r="C15" s="41">
        <f t="shared" si="0"/>
        <v>13</v>
      </c>
      <c r="D15" s="42" t="s">
        <v>1684</v>
      </c>
      <c r="E15" s="88" t="s">
        <v>864</v>
      </c>
      <c r="F15" s="88" t="s">
        <v>864</v>
      </c>
      <c r="G15" s="88" t="s">
        <v>2419</v>
      </c>
      <c r="H15" s="88" t="s">
        <v>2419</v>
      </c>
      <c r="I15" s="783"/>
      <c r="J15" s="549" t="s">
        <v>2166</v>
      </c>
      <c r="K15" s="549" t="s">
        <v>2166</v>
      </c>
      <c r="L15" s="785"/>
      <c r="M15" s="623" t="s">
        <v>2465</v>
      </c>
      <c r="N15" s="623" t="s">
        <v>2465</v>
      </c>
      <c r="O15" s="88" t="s">
        <v>1380</v>
      </c>
      <c r="P15" s="88" t="s">
        <v>2166</v>
      </c>
      <c r="Q15" s="88" t="s">
        <v>2166</v>
      </c>
      <c r="R15" s="88" t="s">
        <v>864</v>
      </c>
      <c r="S15" s="88" t="s">
        <v>2110</v>
      </c>
      <c r="T15" s="88" t="s">
        <v>2110</v>
      </c>
      <c r="U15" s="308" t="s">
        <v>1414</v>
      </c>
      <c r="V15" s="776"/>
      <c r="W15" s="777"/>
      <c r="X15" s="777"/>
      <c r="Y15" s="777"/>
      <c r="Z15" s="778"/>
      <c r="AA15" s="81" t="s">
        <v>405</v>
      </c>
      <c r="AB15" s="81" t="s">
        <v>406</v>
      </c>
      <c r="AC15" s="546" t="s">
        <v>2169</v>
      </c>
      <c r="AD15" s="88" t="s">
        <v>864</v>
      </c>
      <c r="AE15" s="81" t="s">
        <v>407</v>
      </c>
      <c r="AF15" s="81" t="s">
        <v>377</v>
      </c>
      <c r="AG15" s="81" t="s">
        <v>311</v>
      </c>
      <c r="AH15" s="81" t="s">
        <v>374</v>
      </c>
      <c r="AI15" s="81"/>
      <c r="AJ15" s="81" t="s">
        <v>404</v>
      </c>
      <c r="AK15" s="12"/>
    </row>
    <row r="16" spans="1:37" ht="15" customHeight="1">
      <c r="A16" s="12"/>
      <c r="B16" s="754"/>
      <c r="C16" s="43">
        <f t="shared" si="0"/>
        <v>14</v>
      </c>
      <c r="D16" s="42" t="s">
        <v>333</v>
      </c>
      <c r="E16" s="88" t="s">
        <v>864</v>
      </c>
      <c r="F16" s="88" t="s">
        <v>864</v>
      </c>
      <c r="G16" s="88" t="s">
        <v>2384</v>
      </c>
      <c r="H16" s="88" t="s">
        <v>2384</v>
      </c>
      <c r="I16" s="783"/>
      <c r="J16" s="549" t="s">
        <v>2164</v>
      </c>
      <c r="K16" s="549" t="s">
        <v>2164</v>
      </c>
      <c r="L16" s="785"/>
      <c r="M16" s="623" t="s">
        <v>2466</v>
      </c>
      <c r="N16" s="623" t="s">
        <v>2466</v>
      </c>
      <c r="O16" s="88" t="s">
        <v>1381</v>
      </c>
      <c r="P16" s="88" t="s">
        <v>2497</v>
      </c>
      <c r="Q16" s="88" t="s">
        <v>2497</v>
      </c>
      <c r="R16" s="88" t="s">
        <v>1411</v>
      </c>
      <c r="S16" s="88" t="s">
        <v>2111</v>
      </c>
      <c r="T16" s="88" t="s">
        <v>2111</v>
      </c>
      <c r="U16" s="527" t="s">
        <v>1415</v>
      </c>
      <c r="V16" s="776"/>
      <c r="W16" s="777"/>
      <c r="X16" s="777"/>
      <c r="Y16" s="777"/>
      <c r="Z16" s="778"/>
      <c r="AA16" s="88" t="s">
        <v>864</v>
      </c>
      <c r="AB16" s="88" t="s">
        <v>864</v>
      </c>
      <c r="AC16" s="88" t="s">
        <v>864</v>
      </c>
      <c r="AD16" s="88" t="s">
        <v>864</v>
      </c>
      <c r="AE16" s="88" t="s">
        <v>864</v>
      </c>
      <c r="AF16" s="88" t="s">
        <v>864</v>
      </c>
      <c r="AG16" s="88" t="s">
        <v>864</v>
      </c>
      <c r="AH16" s="88" t="s">
        <v>864</v>
      </c>
      <c r="AI16" s="88" t="s">
        <v>864</v>
      </c>
      <c r="AJ16" s="88" t="s">
        <v>864</v>
      </c>
      <c r="AK16" s="12"/>
    </row>
    <row r="17" spans="1:37" ht="15" customHeight="1">
      <c r="A17" s="12"/>
      <c r="B17" s="754"/>
      <c r="C17" s="43">
        <f t="shared" si="0"/>
        <v>15</v>
      </c>
      <c r="D17" s="42" t="s">
        <v>334</v>
      </c>
      <c r="E17" s="88" t="s">
        <v>864</v>
      </c>
      <c r="F17" s="88" t="s">
        <v>864</v>
      </c>
      <c r="G17" s="637" t="s">
        <v>2378</v>
      </c>
      <c r="H17" s="88" t="s">
        <v>2166</v>
      </c>
      <c r="I17" s="783"/>
      <c r="J17" s="549" t="s">
        <v>2166</v>
      </c>
      <c r="K17" s="549" t="s">
        <v>2166</v>
      </c>
      <c r="L17" s="785"/>
      <c r="M17" s="623" t="s">
        <v>2468</v>
      </c>
      <c r="N17" s="623" t="s">
        <v>2468</v>
      </c>
      <c r="O17" s="88" t="s">
        <v>864</v>
      </c>
      <c r="P17" s="308" t="s">
        <v>2166</v>
      </c>
      <c r="Q17" s="308" t="s">
        <v>2166</v>
      </c>
      <c r="R17" s="88" t="s">
        <v>864</v>
      </c>
      <c r="S17" s="527" t="s">
        <v>2171</v>
      </c>
      <c r="T17" s="527" t="s">
        <v>2171</v>
      </c>
      <c r="U17" s="527" t="s">
        <v>428</v>
      </c>
      <c r="V17" s="776"/>
      <c r="W17" s="777"/>
      <c r="X17" s="777"/>
      <c r="Y17" s="777"/>
      <c r="Z17" s="778"/>
      <c r="AA17" s="88" t="s">
        <v>864</v>
      </c>
      <c r="AB17" s="88" t="s">
        <v>864</v>
      </c>
      <c r="AC17" s="88" t="s">
        <v>864</v>
      </c>
      <c r="AD17" s="88" t="s">
        <v>864</v>
      </c>
      <c r="AE17" s="88" t="s">
        <v>864</v>
      </c>
      <c r="AF17" s="88" t="s">
        <v>864</v>
      </c>
      <c r="AG17" s="88" t="s">
        <v>864</v>
      </c>
      <c r="AH17" s="88" t="s">
        <v>864</v>
      </c>
      <c r="AI17" s="88" t="s">
        <v>864</v>
      </c>
      <c r="AJ17" s="88" t="s">
        <v>864</v>
      </c>
      <c r="AK17" s="12"/>
    </row>
    <row r="18" spans="1:37" ht="15" customHeight="1">
      <c r="A18" s="12"/>
      <c r="B18" s="754"/>
      <c r="C18" s="43">
        <f t="shared" si="0"/>
        <v>16</v>
      </c>
      <c r="D18" s="42" t="s">
        <v>1685</v>
      </c>
      <c r="E18" s="88" t="s">
        <v>864</v>
      </c>
      <c r="F18" s="88" t="s">
        <v>864</v>
      </c>
      <c r="G18" s="88" t="s">
        <v>2383</v>
      </c>
      <c r="H18" s="88" t="s">
        <v>2383</v>
      </c>
      <c r="I18" s="783"/>
      <c r="J18" s="549" t="s">
        <v>2170</v>
      </c>
      <c r="K18" s="549" t="s">
        <v>2170</v>
      </c>
      <c r="L18" s="785"/>
      <c r="M18" s="623" t="s">
        <v>2467</v>
      </c>
      <c r="N18" s="623" t="s">
        <v>2467</v>
      </c>
      <c r="O18" s="88" t="s">
        <v>1382</v>
      </c>
      <c r="P18" s="88" t="s">
        <v>2496</v>
      </c>
      <c r="Q18" s="88" t="s">
        <v>2496</v>
      </c>
      <c r="R18" s="88" t="s">
        <v>1416</v>
      </c>
      <c r="S18" s="308" t="s">
        <v>2112</v>
      </c>
      <c r="T18" s="308" t="s">
        <v>2112</v>
      </c>
      <c r="U18" s="527" t="s">
        <v>1417</v>
      </c>
      <c r="V18" s="776"/>
      <c r="W18" s="777"/>
      <c r="X18" s="777"/>
      <c r="Y18" s="777"/>
      <c r="Z18" s="778"/>
      <c r="AA18" s="88" t="s">
        <v>864</v>
      </c>
      <c r="AB18" s="88" t="s">
        <v>864</v>
      </c>
      <c r="AC18" s="88" t="s">
        <v>864</v>
      </c>
      <c r="AD18" s="88" t="s">
        <v>864</v>
      </c>
      <c r="AE18" s="88" t="s">
        <v>864</v>
      </c>
      <c r="AF18" s="88" t="s">
        <v>864</v>
      </c>
      <c r="AG18" s="88" t="s">
        <v>864</v>
      </c>
      <c r="AH18" s="88" t="s">
        <v>864</v>
      </c>
      <c r="AI18" s="88" t="s">
        <v>864</v>
      </c>
      <c r="AJ18" s="88" t="s">
        <v>864</v>
      </c>
      <c r="AK18" s="12"/>
    </row>
    <row r="19" spans="1:37" ht="15" customHeight="1">
      <c r="A19" s="12"/>
      <c r="B19" s="754"/>
      <c r="C19" s="43">
        <f t="shared" si="0"/>
        <v>17</v>
      </c>
      <c r="D19" s="42" t="s">
        <v>335</v>
      </c>
      <c r="E19" s="88" t="s">
        <v>864</v>
      </c>
      <c r="F19" s="88" t="s">
        <v>864</v>
      </c>
      <c r="G19" s="88" t="s">
        <v>2383</v>
      </c>
      <c r="H19" s="88" t="s">
        <v>2383</v>
      </c>
      <c r="I19" s="783"/>
      <c r="J19" s="549" t="s">
        <v>2170</v>
      </c>
      <c r="K19" s="549" t="s">
        <v>2170</v>
      </c>
      <c r="L19" s="785"/>
      <c r="M19" s="623" t="s">
        <v>2467</v>
      </c>
      <c r="N19" s="623" t="s">
        <v>2467</v>
      </c>
      <c r="O19" s="88" t="s">
        <v>1382</v>
      </c>
      <c r="P19" s="88" t="s">
        <v>2496</v>
      </c>
      <c r="Q19" s="88" t="s">
        <v>2496</v>
      </c>
      <c r="R19" s="88" t="s">
        <v>1416</v>
      </c>
      <c r="S19" s="88" t="s">
        <v>2112</v>
      </c>
      <c r="T19" s="88" t="s">
        <v>2112</v>
      </c>
      <c r="U19" s="88" t="s">
        <v>1417</v>
      </c>
      <c r="V19" s="776"/>
      <c r="W19" s="777"/>
      <c r="X19" s="777"/>
      <c r="Y19" s="777"/>
      <c r="Z19" s="778"/>
      <c r="AA19" s="88" t="s">
        <v>864</v>
      </c>
      <c r="AB19" s="81" t="s">
        <v>408</v>
      </c>
      <c r="AC19" s="81" t="s">
        <v>409</v>
      </c>
      <c r="AD19" s="88" t="s">
        <v>864</v>
      </c>
      <c r="AE19" s="81" t="s">
        <v>390</v>
      </c>
      <c r="AF19" s="81" t="s">
        <v>377</v>
      </c>
      <c r="AG19" s="81" t="s">
        <v>410</v>
      </c>
      <c r="AH19" s="81" t="s">
        <v>384</v>
      </c>
      <c r="AI19" s="81" t="s">
        <v>411</v>
      </c>
      <c r="AJ19" s="81" t="s">
        <v>379</v>
      </c>
      <c r="AK19" s="12"/>
    </row>
    <row r="20" spans="1:37" ht="15" customHeight="1">
      <c r="A20" s="12"/>
      <c r="B20" s="754"/>
      <c r="C20" s="43">
        <f t="shared" si="0"/>
        <v>18</v>
      </c>
      <c r="D20" s="42" t="s">
        <v>336</v>
      </c>
      <c r="E20" s="88" t="s">
        <v>864</v>
      </c>
      <c r="F20" s="88" t="s">
        <v>864</v>
      </c>
      <c r="G20" s="88" t="s">
        <v>2383</v>
      </c>
      <c r="H20" s="88" t="s">
        <v>2383</v>
      </c>
      <c r="I20" s="783"/>
      <c r="J20" s="549" t="s">
        <v>2170</v>
      </c>
      <c r="K20" s="549" t="s">
        <v>2170</v>
      </c>
      <c r="L20" s="785"/>
      <c r="M20" s="623" t="s">
        <v>2467</v>
      </c>
      <c r="N20" s="623" t="s">
        <v>2467</v>
      </c>
      <c r="O20" s="88" t="s">
        <v>1382</v>
      </c>
      <c r="P20" s="308" t="s">
        <v>2496</v>
      </c>
      <c r="Q20" s="308" t="s">
        <v>2496</v>
      </c>
      <c r="R20" s="88" t="s">
        <v>1416</v>
      </c>
      <c r="S20" s="88" t="s">
        <v>2112</v>
      </c>
      <c r="T20" s="88" t="s">
        <v>2112</v>
      </c>
      <c r="U20" s="88" t="s">
        <v>1417</v>
      </c>
      <c r="V20" s="776"/>
      <c r="W20" s="777"/>
      <c r="X20" s="777"/>
      <c r="Y20" s="777"/>
      <c r="Z20" s="778"/>
      <c r="AA20" s="81" t="s">
        <v>405</v>
      </c>
      <c r="AB20" s="81" t="s">
        <v>408</v>
      </c>
      <c r="AC20" s="81" t="s">
        <v>409</v>
      </c>
      <c r="AD20" s="88" t="s">
        <v>864</v>
      </c>
      <c r="AE20" s="81" t="s">
        <v>390</v>
      </c>
      <c r="AF20" s="81" t="s">
        <v>377</v>
      </c>
      <c r="AG20" s="81" t="s">
        <v>410</v>
      </c>
      <c r="AH20" s="81" t="s">
        <v>384</v>
      </c>
      <c r="AI20" s="81" t="s">
        <v>411</v>
      </c>
      <c r="AJ20" s="81" t="s">
        <v>379</v>
      </c>
      <c r="AK20" s="12"/>
    </row>
    <row r="21" spans="1:37" ht="15" customHeight="1">
      <c r="A21" s="12"/>
      <c r="B21" s="755"/>
      <c r="C21" s="43">
        <f t="shared" si="0"/>
        <v>19</v>
      </c>
      <c r="D21" s="42" t="s">
        <v>1694</v>
      </c>
      <c r="E21" s="88" t="s">
        <v>864</v>
      </c>
      <c r="F21" s="88" t="s">
        <v>864</v>
      </c>
      <c r="G21" s="308" t="s">
        <v>2382</v>
      </c>
      <c r="H21" s="308" t="s">
        <v>2382</v>
      </c>
      <c r="I21" s="783"/>
      <c r="J21" s="549" t="s">
        <v>2172</v>
      </c>
      <c r="K21" s="549" t="s">
        <v>2172</v>
      </c>
      <c r="L21" s="785"/>
      <c r="M21" s="623" t="s">
        <v>2477</v>
      </c>
      <c r="N21" s="623" t="s">
        <v>2477</v>
      </c>
      <c r="O21" s="88" t="s">
        <v>1383</v>
      </c>
      <c r="P21" s="88" t="s">
        <v>2563</v>
      </c>
      <c r="Q21" s="88" t="s">
        <v>2166</v>
      </c>
      <c r="R21" s="88" t="s">
        <v>864</v>
      </c>
      <c r="S21" s="308" t="s">
        <v>2113</v>
      </c>
      <c r="T21" s="308" t="s">
        <v>2113</v>
      </c>
      <c r="U21" s="527" t="s">
        <v>1418</v>
      </c>
      <c r="V21" s="776"/>
      <c r="W21" s="777"/>
      <c r="X21" s="777"/>
      <c r="Y21" s="777"/>
      <c r="Z21" s="778"/>
      <c r="AA21" s="81" t="s">
        <v>412</v>
      </c>
      <c r="AB21" s="81" t="s">
        <v>413</v>
      </c>
      <c r="AC21" s="81" t="s">
        <v>414</v>
      </c>
      <c r="AD21" s="88" t="s">
        <v>864</v>
      </c>
      <c r="AE21" s="81" t="s">
        <v>415</v>
      </c>
      <c r="AF21" s="81" t="s">
        <v>377</v>
      </c>
      <c r="AG21" s="88" t="s">
        <v>864</v>
      </c>
      <c r="AH21" s="81" t="s">
        <v>416</v>
      </c>
      <c r="AI21" s="88" t="s">
        <v>864</v>
      </c>
      <c r="AJ21" s="81" t="s">
        <v>417</v>
      </c>
      <c r="AK21" s="12"/>
    </row>
    <row r="22" spans="1:37" ht="15" customHeight="1">
      <c r="A22" s="12"/>
      <c r="B22" s="756" t="s">
        <v>1687</v>
      </c>
      <c r="C22" s="45">
        <f t="shared" si="0"/>
        <v>20</v>
      </c>
      <c r="D22" s="46" t="s">
        <v>337</v>
      </c>
      <c r="E22" s="88" t="s">
        <v>864</v>
      </c>
      <c r="F22" s="88" t="s">
        <v>864</v>
      </c>
      <c r="G22" s="88" t="s">
        <v>2388</v>
      </c>
      <c r="H22" s="88" t="s">
        <v>2388</v>
      </c>
      <c r="I22" s="783"/>
      <c r="J22" s="549" t="s">
        <v>2165</v>
      </c>
      <c r="K22" s="549" t="s">
        <v>2165</v>
      </c>
      <c r="L22" s="785"/>
      <c r="M22" s="623" t="s">
        <v>2470</v>
      </c>
      <c r="N22" s="623" t="s">
        <v>2470</v>
      </c>
      <c r="O22" s="88" t="s">
        <v>1384</v>
      </c>
      <c r="P22" s="308"/>
      <c r="Q22" s="308"/>
      <c r="R22" s="88" t="s">
        <v>1419</v>
      </c>
      <c r="S22" s="527" t="s">
        <v>2173</v>
      </c>
      <c r="T22" s="527" t="s">
        <v>2173</v>
      </c>
      <c r="U22" s="527" t="s">
        <v>1420</v>
      </c>
      <c r="V22" s="776"/>
      <c r="W22" s="777"/>
      <c r="X22" s="777"/>
      <c r="Y22" s="777"/>
      <c r="Z22" s="778"/>
      <c r="AA22" s="88" t="s">
        <v>864</v>
      </c>
      <c r="AB22" s="88" t="s">
        <v>864</v>
      </c>
      <c r="AC22" s="88" t="s">
        <v>864</v>
      </c>
      <c r="AD22" s="88" t="s">
        <v>864</v>
      </c>
      <c r="AE22" s="88" t="s">
        <v>864</v>
      </c>
      <c r="AF22" s="88" t="s">
        <v>864</v>
      </c>
      <c r="AG22" s="88" t="s">
        <v>864</v>
      </c>
      <c r="AH22" s="88" t="s">
        <v>864</v>
      </c>
      <c r="AI22" s="88" t="s">
        <v>864</v>
      </c>
      <c r="AJ22" s="88" t="s">
        <v>864</v>
      </c>
      <c r="AK22" s="12"/>
    </row>
    <row r="23" spans="1:37" ht="15" customHeight="1">
      <c r="A23" s="12"/>
      <c r="B23" s="757"/>
      <c r="C23" s="47">
        <f t="shared" si="0"/>
        <v>21</v>
      </c>
      <c r="D23" s="46" t="s">
        <v>338</v>
      </c>
      <c r="E23" s="88" t="s">
        <v>864</v>
      </c>
      <c r="F23" s="88" t="s">
        <v>864</v>
      </c>
      <c r="G23" s="88" t="s">
        <v>2388</v>
      </c>
      <c r="H23" s="88" t="s">
        <v>2388</v>
      </c>
      <c r="I23" s="783"/>
      <c r="J23" s="549" t="s">
        <v>2187</v>
      </c>
      <c r="K23" s="549" t="s">
        <v>2187</v>
      </c>
      <c r="L23" s="785"/>
      <c r="M23" s="623" t="s">
        <v>2166</v>
      </c>
      <c r="N23" s="623" t="s">
        <v>2166</v>
      </c>
      <c r="O23" s="88" t="s">
        <v>864</v>
      </c>
      <c r="P23" s="308" t="s">
        <v>2166</v>
      </c>
      <c r="Q23" s="308" t="s">
        <v>2166</v>
      </c>
      <c r="R23" s="88" t="s">
        <v>864</v>
      </c>
      <c r="S23" s="308" t="s">
        <v>2114</v>
      </c>
      <c r="T23" s="308" t="s">
        <v>2114</v>
      </c>
      <c r="U23" s="88" t="s">
        <v>1421</v>
      </c>
      <c r="V23" s="776"/>
      <c r="W23" s="777"/>
      <c r="X23" s="777"/>
      <c r="Y23" s="777"/>
      <c r="Z23" s="778"/>
      <c r="AA23" s="88" t="s">
        <v>864</v>
      </c>
      <c r="AB23" s="88" t="s">
        <v>864</v>
      </c>
      <c r="AC23" s="88" t="s">
        <v>864</v>
      </c>
      <c r="AD23" s="88" t="s">
        <v>864</v>
      </c>
      <c r="AE23" s="88" t="s">
        <v>864</v>
      </c>
      <c r="AF23" s="88" t="s">
        <v>864</v>
      </c>
      <c r="AG23" s="88" t="s">
        <v>864</v>
      </c>
      <c r="AH23" s="88" t="s">
        <v>864</v>
      </c>
      <c r="AI23" s="88" t="s">
        <v>864</v>
      </c>
      <c r="AJ23" s="88" t="s">
        <v>864</v>
      </c>
      <c r="AK23" s="12"/>
    </row>
    <row r="24" spans="1:37" ht="15" customHeight="1">
      <c r="A24" s="12"/>
      <c r="B24" s="757"/>
      <c r="C24" s="47">
        <f t="shared" si="0"/>
        <v>22</v>
      </c>
      <c r="D24" s="46" t="s">
        <v>1695</v>
      </c>
      <c r="E24" s="88" t="s">
        <v>864</v>
      </c>
      <c r="F24" s="88" t="s">
        <v>864</v>
      </c>
      <c r="G24" s="308" t="s">
        <v>2388</v>
      </c>
      <c r="H24" s="308" t="s">
        <v>2388</v>
      </c>
      <c r="I24" s="783"/>
      <c r="J24" s="549" t="s">
        <v>2187</v>
      </c>
      <c r="K24" s="549" t="s">
        <v>2187</v>
      </c>
      <c r="L24" s="785"/>
      <c r="M24" s="623" t="s">
        <v>2166</v>
      </c>
      <c r="N24" s="623" t="s">
        <v>2166</v>
      </c>
      <c r="O24" s="88" t="s">
        <v>864</v>
      </c>
      <c r="P24" s="88" t="s">
        <v>2513</v>
      </c>
      <c r="Q24" s="88" t="s">
        <v>2513</v>
      </c>
      <c r="R24" s="88" t="s">
        <v>2512</v>
      </c>
      <c r="S24" s="308" t="s">
        <v>2114</v>
      </c>
      <c r="T24" s="308" t="s">
        <v>2114</v>
      </c>
      <c r="U24" s="88" t="s">
        <v>1422</v>
      </c>
      <c r="V24" s="776"/>
      <c r="W24" s="777"/>
      <c r="X24" s="777"/>
      <c r="Y24" s="777"/>
      <c r="Z24" s="778"/>
      <c r="AA24" s="81" t="s">
        <v>418</v>
      </c>
      <c r="AB24" s="88" t="s">
        <v>864</v>
      </c>
      <c r="AC24" s="81" t="s">
        <v>419</v>
      </c>
      <c r="AD24" s="88" t="s">
        <v>864</v>
      </c>
      <c r="AE24" s="81" t="s">
        <v>420</v>
      </c>
      <c r="AF24" s="81" t="s">
        <v>377</v>
      </c>
      <c r="AG24" s="88" t="s">
        <v>864</v>
      </c>
      <c r="AH24" s="81" t="s">
        <v>374</v>
      </c>
      <c r="AI24" s="88" t="s">
        <v>864</v>
      </c>
      <c r="AJ24" s="81" t="s">
        <v>404</v>
      </c>
      <c r="AK24" s="12"/>
    </row>
    <row r="25" spans="1:37" ht="15" customHeight="1">
      <c r="A25" s="12"/>
      <c r="B25" s="757"/>
      <c r="C25" s="47">
        <f t="shared" si="0"/>
        <v>23</v>
      </c>
      <c r="D25" s="46" t="s">
        <v>339</v>
      </c>
      <c r="E25" s="88" t="s">
        <v>864</v>
      </c>
      <c r="F25" s="88" t="s">
        <v>864</v>
      </c>
      <c r="G25" s="88" t="s">
        <v>2389</v>
      </c>
      <c r="H25" s="88" t="s">
        <v>2389</v>
      </c>
      <c r="I25" s="783"/>
      <c r="J25" s="549" t="s">
        <v>2187</v>
      </c>
      <c r="K25" s="549" t="s">
        <v>2187</v>
      </c>
      <c r="L25" s="785"/>
      <c r="M25" s="623" t="s">
        <v>2469</v>
      </c>
      <c r="N25" s="623" t="s">
        <v>2469</v>
      </c>
      <c r="O25" s="88" t="s">
        <v>1385</v>
      </c>
      <c r="P25" s="88" t="s">
        <v>435</v>
      </c>
      <c r="Q25" s="88" t="s">
        <v>435</v>
      </c>
      <c r="R25" s="88" t="s">
        <v>1423</v>
      </c>
      <c r="S25" s="88" t="s">
        <v>2115</v>
      </c>
      <c r="T25" s="88" t="s">
        <v>2115</v>
      </c>
      <c r="U25" s="527" t="s">
        <v>1424</v>
      </c>
      <c r="V25" s="776"/>
      <c r="W25" s="777"/>
      <c r="X25" s="777"/>
      <c r="Y25" s="777"/>
      <c r="Z25" s="778"/>
      <c r="AA25" s="88" t="s">
        <v>864</v>
      </c>
      <c r="AB25" s="88" t="s">
        <v>864</v>
      </c>
      <c r="AC25" s="88" t="s">
        <v>864</v>
      </c>
      <c r="AD25" s="88" t="s">
        <v>864</v>
      </c>
      <c r="AE25" s="88" t="s">
        <v>864</v>
      </c>
      <c r="AF25" s="88" t="s">
        <v>864</v>
      </c>
      <c r="AG25" s="88" t="s">
        <v>864</v>
      </c>
      <c r="AH25" s="88" t="s">
        <v>864</v>
      </c>
      <c r="AI25" s="88" t="s">
        <v>864</v>
      </c>
      <c r="AJ25" s="88" t="s">
        <v>864</v>
      </c>
      <c r="AK25" s="12"/>
    </row>
    <row r="26" spans="1:37" ht="15" customHeight="1">
      <c r="A26" s="12"/>
      <c r="B26" s="757"/>
      <c r="C26" s="47">
        <f t="shared" si="0"/>
        <v>24</v>
      </c>
      <c r="D26" s="46" t="s">
        <v>340</v>
      </c>
      <c r="E26" s="88" t="s">
        <v>864</v>
      </c>
      <c r="F26" s="88" t="s">
        <v>864</v>
      </c>
      <c r="G26" s="308" t="s">
        <v>2389</v>
      </c>
      <c r="H26" s="308" t="s">
        <v>2389</v>
      </c>
      <c r="I26" s="783"/>
      <c r="J26" s="549" t="s">
        <v>2187</v>
      </c>
      <c r="K26" s="549" t="s">
        <v>2187</v>
      </c>
      <c r="L26" s="785"/>
      <c r="M26" s="623" t="s">
        <v>2469</v>
      </c>
      <c r="N26" s="623" t="s">
        <v>2469</v>
      </c>
      <c r="O26" s="88" t="s">
        <v>1385</v>
      </c>
      <c r="P26" s="88" t="s">
        <v>435</v>
      </c>
      <c r="Q26" s="88" t="s">
        <v>435</v>
      </c>
      <c r="R26" s="88" t="s">
        <v>1423</v>
      </c>
      <c r="S26" s="88" t="s">
        <v>1424</v>
      </c>
      <c r="T26" s="88" t="s">
        <v>1424</v>
      </c>
      <c r="U26" s="527" t="s">
        <v>1424</v>
      </c>
      <c r="V26" s="776"/>
      <c r="W26" s="777"/>
      <c r="X26" s="777"/>
      <c r="Y26" s="777"/>
      <c r="Z26" s="778"/>
      <c r="AA26" s="88" t="s">
        <v>864</v>
      </c>
      <c r="AB26" s="88" t="s">
        <v>864</v>
      </c>
      <c r="AC26" s="88" t="s">
        <v>864</v>
      </c>
      <c r="AD26" s="88" t="s">
        <v>864</v>
      </c>
      <c r="AE26" s="88" t="s">
        <v>864</v>
      </c>
      <c r="AF26" s="88" t="s">
        <v>864</v>
      </c>
      <c r="AG26" s="88" t="s">
        <v>864</v>
      </c>
      <c r="AH26" s="88" t="s">
        <v>864</v>
      </c>
      <c r="AI26" s="88" t="s">
        <v>864</v>
      </c>
      <c r="AJ26" s="88" t="s">
        <v>864</v>
      </c>
      <c r="AK26" s="12"/>
    </row>
    <row r="27" spans="1:37" ht="15" customHeight="1">
      <c r="A27" s="12"/>
      <c r="B27" s="758"/>
      <c r="C27" s="47">
        <f t="shared" si="0"/>
        <v>25</v>
      </c>
      <c r="D27" s="46" t="s">
        <v>341</v>
      </c>
      <c r="E27" s="88" t="s">
        <v>864</v>
      </c>
      <c r="F27" s="88" t="s">
        <v>864</v>
      </c>
      <c r="G27" s="308" t="s">
        <v>2390</v>
      </c>
      <c r="H27" s="308" t="s">
        <v>2390</v>
      </c>
      <c r="I27" s="783"/>
      <c r="J27" s="549" t="s">
        <v>2212</v>
      </c>
      <c r="K27" s="549" t="s">
        <v>2212</v>
      </c>
      <c r="L27" s="785"/>
      <c r="M27" s="623" t="s">
        <v>2166</v>
      </c>
      <c r="N27" s="623" t="s">
        <v>2166</v>
      </c>
      <c r="O27" s="88" t="s">
        <v>864</v>
      </c>
      <c r="P27" s="88" t="s">
        <v>2166</v>
      </c>
      <c r="Q27" s="88" t="s">
        <v>2166</v>
      </c>
      <c r="R27" s="88" t="s">
        <v>864</v>
      </c>
      <c r="S27" s="88" t="s">
        <v>864</v>
      </c>
      <c r="T27" s="88" t="s">
        <v>864</v>
      </c>
      <c r="U27" s="88" t="s">
        <v>1410</v>
      </c>
      <c r="V27" s="776"/>
      <c r="W27" s="777"/>
      <c r="X27" s="777"/>
      <c r="Y27" s="777"/>
      <c r="Z27" s="778"/>
      <c r="AA27" s="88" t="s">
        <v>864</v>
      </c>
      <c r="AB27" s="88" t="s">
        <v>864</v>
      </c>
      <c r="AC27" s="88" t="s">
        <v>864</v>
      </c>
      <c r="AD27" s="88" t="s">
        <v>864</v>
      </c>
      <c r="AE27" s="88" t="s">
        <v>864</v>
      </c>
      <c r="AF27" s="88" t="s">
        <v>864</v>
      </c>
      <c r="AG27" s="88" t="s">
        <v>864</v>
      </c>
      <c r="AH27" s="88" t="s">
        <v>864</v>
      </c>
      <c r="AI27" s="88" t="s">
        <v>864</v>
      </c>
      <c r="AJ27" s="88" t="s">
        <v>864</v>
      </c>
      <c r="AK27" s="12"/>
    </row>
    <row r="28" spans="1:37" ht="15" customHeight="1">
      <c r="A28" s="12"/>
      <c r="B28" s="759" t="s">
        <v>1688</v>
      </c>
      <c r="C28" s="49">
        <f t="shared" si="0"/>
        <v>26</v>
      </c>
      <c r="D28" s="115" t="s">
        <v>1725</v>
      </c>
      <c r="E28" s="88" t="s">
        <v>864</v>
      </c>
      <c r="F28" s="88" t="s">
        <v>864</v>
      </c>
      <c r="G28" s="88" t="s">
        <v>2166</v>
      </c>
      <c r="H28" s="88" t="s">
        <v>2166</v>
      </c>
      <c r="I28" s="783"/>
      <c r="J28" s="549" t="s">
        <v>2197</v>
      </c>
      <c r="K28" s="549" t="s">
        <v>2197</v>
      </c>
      <c r="L28" s="785"/>
      <c r="M28" s="623" t="s">
        <v>2462</v>
      </c>
      <c r="N28" s="623" t="s">
        <v>2462</v>
      </c>
      <c r="O28" s="88" t="s">
        <v>864</v>
      </c>
      <c r="P28" s="88" t="s">
        <v>2495</v>
      </c>
      <c r="Q28" s="88" t="s">
        <v>2495</v>
      </c>
      <c r="R28" s="88" t="s">
        <v>864</v>
      </c>
      <c r="S28" s="88" t="s">
        <v>2116</v>
      </c>
      <c r="T28" s="88" t="s">
        <v>2116</v>
      </c>
      <c r="U28" s="88" t="s">
        <v>1425</v>
      </c>
      <c r="V28" s="776"/>
      <c r="W28" s="777"/>
      <c r="X28" s="777"/>
      <c r="Y28" s="777"/>
      <c r="Z28" s="778"/>
      <c r="AA28" s="88" t="s">
        <v>864</v>
      </c>
      <c r="AB28" s="88" t="s">
        <v>864</v>
      </c>
      <c r="AC28" s="88" t="s">
        <v>864</v>
      </c>
      <c r="AD28" s="88" t="s">
        <v>864</v>
      </c>
      <c r="AE28" s="88" t="s">
        <v>864</v>
      </c>
      <c r="AF28" s="88" t="s">
        <v>864</v>
      </c>
      <c r="AG28" s="88" t="s">
        <v>864</v>
      </c>
      <c r="AH28" s="88" t="s">
        <v>864</v>
      </c>
      <c r="AI28" s="88" t="s">
        <v>864</v>
      </c>
      <c r="AJ28" s="88" t="s">
        <v>864</v>
      </c>
      <c r="AK28" s="12"/>
    </row>
    <row r="29" spans="1:37" ht="15" customHeight="1">
      <c r="A29" s="12"/>
      <c r="B29" s="760"/>
      <c r="C29" s="51">
        <f t="shared" si="0"/>
        <v>27</v>
      </c>
      <c r="D29" s="50" t="s">
        <v>1696</v>
      </c>
      <c r="E29" s="88" t="s">
        <v>864</v>
      </c>
      <c r="F29" s="88" t="s">
        <v>864</v>
      </c>
      <c r="G29" s="88" t="s">
        <v>2385</v>
      </c>
      <c r="H29" s="88" t="s">
        <v>2385</v>
      </c>
      <c r="I29" s="783"/>
      <c r="J29" s="549" t="s">
        <v>2198</v>
      </c>
      <c r="K29" s="549" t="s">
        <v>2198</v>
      </c>
      <c r="L29" s="785"/>
      <c r="M29" s="623" t="s">
        <v>2463</v>
      </c>
      <c r="N29" s="623" t="s">
        <v>2463</v>
      </c>
      <c r="O29" s="308" t="s">
        <v>1386</v>
      </c>
      <c r="P29" s="308" t="s">
        <v>2491</v>
      </c>
      <c r="Q29" s="308" t="s">
        <v>2491</v>
      </c>
      <c r="R29" s="88" t="s">
        <v>1426</v>
      </c>
      <c r="S29" s="88" t="s">
        <v>2117</v>
      </c>
      <c r="T29" s="88" t="s">
        <v>2117</v>
      </c>
      <c r="U29" s="527" t="s">
        <v>1427</v>
      </c>
      <c r="V29" s="776"/>
      <c r="W29" s="777"/>
      <c r="X29" s="777"/>
      <c r="Y29" s="777"/>
      <c r="Z29" s="778"/>
      <c r="AA29" s="81" t="s">
        <v>421</v>
      </c>
      <c r="AB29" s="88" t="s">
        <v>864</v>
      </c>
      <c r="AC29" s="88" t="s">
        <v>864</v>
      </c>
      <c r="AD29" s="81" t="s">
        <v>422</v>
      </c>
      <c r="AE29" s="81" t="s">
        <v>423</v>
      </c>
      <c r="AF29" s="88" t="s">
        <v>864</v>
      </c>
      <c r="AG29" s="81" t="s">
        <v>424</v>
      </c>
      <c r="AH29" s="81" t="s">
        <v>391</v>
      </c>
      <c r="AI29" s="81" t="s">
        <v>401</v>
      </c>
      <c r="AJ29" s="88" t="s">
        <v>864</v>
      </c>
      <c r="AK29" s="12"/>
    </row>
    <row r="30" spans="1:37" ht="15" customHeight="1">
      <c r="A30" s="12"/>
      <c r="B30" s="760"/>
      <c r="C30" s="51">
        <f t="shared" si="0"/>
        <v>28</v>
      </c>
      <c r="D30" s="50" t="s">
        <v>1317</v>
      </c>
      <c r="E30" s="88" t="s">
        <v>864</v>
      </c>
      <c r="F30" s="88" t="s">
        <v>864</v>
      </c>
      <c r="G30" s="88" t="s">
        <v>2386</v>
      </c>
      <c r="H30" s="88" t="s">
        <v>2386</v>
      </c>
      <c r="I30" s="783"/>
      <c r="J30" s="549" t="s">
        <v>2166</v>
      </c>
      <c r="K30" s="549" t="s">
        <v>2166</v>
      </c>
      <c r="L30" s="785"/>
      <c r="M30" s="623" t="s">
        <v>2471</v>
      </c>
      <c r="N30" s="623" t="s">
        <v>2471</v>
      </c>
      <c r="O30" s="88" t="s">
        <v>1387</v>
      </c>
      <c r="P30" s="88" t="s">
        <v>2515</v>
      </c>
      <c r="Q30" s="88" t="s">
        <v>2515</v>
      </c>
      <c r="R30" s="527" t="s">
        <v>2514</v>
      </c>
      <c r="S30" s="308" t="s">
        <v>864</v>
      </c>
      <c r="T30" s="308" t="s">
        <v>864</v>
      </c>
      <c r="U30" s="308" t="s">
        <v>1428</v>
      </c>
      <c r="V30" s="776"/>
      <c r="W30" s="777"/>
      <c r="X30" s="777"/>
      <c r="Y30" s="777"/>
      <c r="Z30" s="778"/>
      <c r="AA30" s="88" t="s">
        <v>864</v>
      </c>
      <c r="AB30" s="88" t="s">
        <v>864</v>
      </c>
      <c r="AC30" s="88" t="s">
        <v>864</v>
      </c>
      <c r="AD30" s="88" t="s">
        <v>864</v>
      </c>
      <c r="AE30" s="88" t="s">
        <v>864</v>
      </c>
      <c r="AF30" s="88" t="s">
        <v>864</v>
      </c>
      <c r="AG30" s="88" t="s">
        <v>864</v>
      </c>
      <c r="AH30" s="88" t="s">
        <v>864</v>
      </c>
      <c r="AI30" s="88" t="s">
        <v>864</v>
      </c>
      <c r="AJ30" s="88" t="s">
        <v>864</v>
      </c>
      <c r="AK30" s="12"/>
    </row>
    <row r="31" spans="1:37" ht="15" customHeight="1">
      <c r="A31" s="12"/>
      <c r="B31" s="760"/>
      <c r="C31" s="51">
        <f t="shared" si="0"/>
        <v>29</v>
      </c>
      <c r="D31" s="50" t="s">
        <v>342</v>
      </c>
      <c r="E31" s="88" t="s">
        <v>864</v>
      </c>
      <c r="F31" s="88" t="s">
        <v>864</v>
      </c>
      <c r="G31" s="88" t="s">
        <v>2385</v>
      </c>
      <c r="H31" s="88" t="s">
        <v>2385</v>
      </c>
      <c r="I31" s="540"/>
      <c r="J31" s="549" t="s">
        <v>2166</v>
      </c>
      <c r="K31" s="549" t="s">
        <v>2166</v>
      </c>
      <c r="L31" s="541"/>
      <c r="M31" s="623" t="s">
        <v>2463</v>
      </c>
      <c r="N31" s="623" t="s">
        <v>2463</v>
      </c>
      <c r="O31" s="88" t="s">
        <v>864</v>
      </c>
      <c r="P31" s="88" t="s">
        <v>2491</v>
      </c>
      <c r="Q31" s="88" t="s">
        <v>2491</v>
      </c>
      <c r="R31" s="88" t="s">
        <v>1429</v>
      </c>
      <c r="S31" s="88" t="s">
        <v>2118</v>
      </c>
      <c r="T31" s="88" t="s">
        <v>2118</v>
      </c>
      <c r="U31" s="527" t="s">
        <v>1430</v>
      </c>
      <c r="V31" s="776"/>
      <c r="W31" s="777"/>
      <c r="X31" s="777"/>
      <c r="Y31" s="777"/>
      <c r="Z31" s="778"/>
      <c r="AA31" s="88" t="s">
        <v>864</v>
      </c>
      <c r="AB31" s="88" t="s">
        <v>864</v>
      </c>
      <c r="AC31" s="88" t="s">
        <v>864</v>
      </c>
      <c r="AD31" s="88" t="s">
        <v>864</v>
      </c>
      <c r="AE31" s="88" t="s">
        <v>864</v>
      </c>
      <c r="AF31" s="88" t="s">
        <v>864</v>
      </c>
      <c r="AG31" s="88" t="s">
        <v>864</v>
      </c>
      <c r="AH31" s="88" t="s">
        <v>864</v>
      </c>
      <c r="AI31" s="88" t="s">
        <v>864</v>
      </c>
      <c r="AJ31" s="88" t="s">
        <v>864</v>
      </c>
      <c r="AK31" s="12"/>
    </row>
    <row r="32" spans="1:37" ht="15" customHeight="1">
      <c r="A32" s="12"/>
      <c r="B32" s="760"/>
      <c r="C32" s="51">
        <f t="shared" si="0"/>
        <v>30</v>
      </c>
      <c r="D32" s="50" t="s">
        <v>343</v>
      </c>
      <c r="E32" s="88" t="s">
        <v>864</v>
      </c>
      <c r="F32" s="88" t="s">
        <v>864</v>
      </c>
      <c r="G32" s="637" t="s">
        <v>2394</v>
      </c>
      <c r="H32" s="88" t="s">
        <v>2166</v>
      </c>
      <c r="I32" s="540"/>
      <c r="J32" s="549" t="s">
        <v>2208</v>
      </c>
      <c r="K32" s="549" t="s">
        <v>2208</v>
      </c>
      <c r="L32" s="541"/>
      <c r="M32" s="623" t="s">
        <v>2463</v>
      </c>
      <c r="N32" s="623" t="s">
        <v>2463</v>
      </c>
      <c r="O32" s="88" t="s">
        <v>1388</v>
      </c>
      <c r="P32" s="627" t="s">
        <v>2502</v>
      </c>
      <c r="Q32" s="627" t="s">
        <v>2502</v>
      </c>
      <c r="R32" s="88" t="s">
        <v>1431</v>
      </c>
      <c r="S32" s="88" t="s">
        <v>1432</v>
      </c>
      <c r="T32" s="88" t="s">
        <v>1432</v>
      </c>
      <c r="U32" s="527" t="s">
        <v>1432</v>
      </c>
      <c r="V32" s="776"/>
      <c r="W32" s="777"/>
      <c r="X32" s="777"/>
      <c r="Y32" s="777"/>
      <c r="Z32" s="778"/>
      <c r="AA32" s="88" t="s">
        <v>864</v>
      </c>
      <c r="AB32" s="88" t="s">
        <v>864</v>
      </c>
      <c r="AC32" s="88" t="s">
        <v>864</v>
      </c>
      <c r="AD32" s="88" t="s">
        <v>864</v>
      </c>
      <c r="AE32" s="88" t="s">
        <v>864</v>
      </c>
      <c r="AF32" s="88" t="s">
        <v>864</v>
      </c>
      <c r="AG32" s="88" t="s">
        <v>864</v>
      </c>
      <c r="AH32" s="88" t="s">
        <v>864</v>
      </c>
      <c r="AI32" s="88" t="s">
        <v>864</v>
      </c>
      <c r="AJ32" s="88" t="s">
        <v>864</v>
      </c>
      <c r="AK32" s="12"/>
    </row>
    <row r="33" spans="1:37" ht="15" customHeight="1">
      <c r="A33" s="12"/>
      <c r="B33" s="760"/>
      <c r="C33" s="51">
        <f t="shared" si="0"/>
        <v>31</v>
      </c>
      <c r="D33" s="50" t="s">
        <v>1698</v>
      </c>
      <c r="E33" s="88" t="s">
        <v>864</v>
      </c>
      <c r="F33" s="88" t="s">
        <v>864</v>
      </c>
      <c r="G33" s="637" t="s">
        <v>2378</v>
      </c>
      <c r="H33" s="88" t="s">
        <v>2166</v>
      </c>
      <c r="I33" s="540"/>
      <c r="J33" s="549" t="s">
        <v>2166</v>
      </c>
      <c r="K33" s="549" t="s">
        <v>2166</v>
      </c>
      <c r="L33" s="541"/>
      <c r="M33" s="637" t="s">
        <v>2565</v>
      </c>
      <c r="N33" s="623" t="s">
        <v>2166</v>
      </c>
      <c r="O33" s="88" t="s">
        <v>1388</v>
      </c>
      <c r="P33" s="88" t="s">
        <v>2500</v>
      </c>
      <c r="Q33" s="88" t="s">
        <v>2500</v>
      </c>
      <c r="R33" s="308" t="s">
        <v>1403</v>
      </c>
      <c r="S33" s="637" t="s">
        <v>2554</v>
      </c>
      <c r="T33" s="308" t="s">
        <v>864</v>
      </c>
      <c r="U33" s="527" t="s">
        <v>1433</v>
      </c>
      <c r="V33" s="776"/>
      <c r="W33" s="777"/>
      <c r="X33" s="777"/>
      <c r="Y33" s="777"/>
      <c r="Z33" s="778"/>
      <c r="AA33" s="88" t="s">
        <v>864</v>
      </c>
      <c r="AB33" s="88" t="s">
        <v>864</v>
      </c>
      <c r="AC33" s="88" t="s">
        <v>864</v>
      </c>
      <c r="AD33" s="88" t="s">
        <v>864</v>
      </c>
      <c r="AE33" s="88" t="s">
        <v>864</v>
      </c>
      <c r="AF33" s="88" t="s">
        <v>864</v>
      </c>
      <c r="AG33" s="88" t="s">
        <v>864</v>
      </c>
      <c r="AH33" s="88" t="s">
        <v>864</v>
      </c>
      <c r="AI33" s="88" t="s">
        <v>864</v>
      </c>
      <c r="AJ33" s="88" t="s">
        <v>864</v>
      </c>
      <c r="AK33" s="12"/>
    </row>
    <row r="34" spans="1:37" ht="15" customHeight="1">
      <c r="A34" s="12"/>
      <c r="B34" s="760"/>
      <c r="C34" s="51">
        <f t="shared" si="0"/>
        <v>32</v>
      </c>
      <c r="D34" s="50" t="s">
        <v>1699</v>
      </c>
      <c r="E34" s="88" t="s">
        <v>864</v>
      </c>
      <c r="F34" s="88" t="s">
        <v>864</v>
      </c>
      <c r="G34" s="88" t="s">
        <v>2387</v>
      </c>
      <c r="H34" s="88" t="s">
        <v>2387</v>
      </c>
      <c r="I34" s="540"/>
      <c r="J34" s="549" t="s">
        <v>2193</v>
      </c>
      <c r="K34" s="549" t="s">
        <v>2193</v>
      </c>
      <c r="L34" s="541"/>
      <c r="M34" s="623" t="s">
        <v>2166</v>
      </c>
      <c r="N34" s="623" t="s">
        <v>2166</v>
      </c>
      <c r="O34" s="88" t="s">
        <v>864</v>
      </c>
      <c r="P34" s="627" t="s">
        <v>487</v>
      </c>
      <c r="Q34" s="627" t="s">
        <v>487</v>
      </c>
      <c r="R34" s="527" t="s">
        <v>2516</v>
      </c>
      <c r="S34" s="88" t="s">
        <v>2119</v>
      </c>
      <c r="T34" s="88" t="s">
        <v>2119</v>
      </c>
      <c r="U34" s="527" t="s">
        <v>1434</v>
      </c>
      <c r="V34" s="776"/>
      <c r="W34" s="777"/>
      <c r="X34" s="777"/>
      <c r="Y34" s="777"/>
      <c r="Z34" s="778"/>
      <c r="AA34" s="81" t="s">
        <v>425</v>
      </c>
      <c r="AB34" s="88" t="s">
        <v>864</v>
      </c>
      <c r="AC34" s="81" t="s">
        <v>426</v>
      </c>
      <c r="AD34" s="81" t="s">
        <v>427</v>
      </c>
      <c r="AE34" s="81" t="s">
        <v>428</v>
      </c>
      <c r="AF34" s="81" t="s">
        <v>377</v>
      </c>
      <c r="AG34" s="88" t="s">
        <v>864</v>
      </c>
      <c r="AH34" s="81" t="s">
        <v>426</v>
      </c>
      <c r="AI34" s="88" t="s">
        <v>864</v>
      </c>
      <c r="AJ34" s="81" t="s">
        <v>379</v>
      </c>
      <c r="AK34" s="12"/>
    </row>
    <row r="35" spans="1:37" ht="15" customHeight="1">
      <c r="A35" s="12"/>
      <c r="B35" s="760"/>
      <c r="C35" s="51">
        <f t="shared" si="0"/>
        <v>33</v>
      </c>
      <c r="D35" s="50" t="s">
        <v>1697</v>
      </c>
      <c r="E35" s="88" t="s">
        <v>864</v>
      </c>
      <c r="F35" s="88" t="s">
        <v>864</v>
      </c>
      <c r="G35" s="88" t="s">
        <v>2386</v>
      </c>
      <c r="H35" s="88" t="s">
        <v>2386</v>
      </c>
      <c r="I35" s="540"/>
      <c r="J35" s="549" t="s">
        <v>2212</v>
      </c>
      <c r="K35" s="549" t="s">
        <v>2212</v>
      </c>
      <c r="L35" s="541"/>
      <c r="M35" s="623" t="s">
        <v>2463</v>
      </c>
      <c r="N35" s="623" t="s">
        <v>2463</v>
      </c>
      <c r="O35" s="88" t="s">
        <v>1373</v>
      </c>
      <c r="P35" s="308" t="s">
        <v>2498</v>
      </c>
      <c r="Q35" s="308" t="s">
        <v>2498</v>
      </c>
      <c r="R35" s="88" t="s">
        <v>1435</v>
      </c>
      <c r="S35" s="308" t="s">
        <v>2120</v>
      </c>
      <c r="T35" s="308" t="s">
        <v>2120</v>
      </c>
      <c r="U35" s="88" t="s">
        <v>1436</v>
      </c>
      <c r="V35" s="776"/>
      <c r="W35" s="777"/>
      <c r="X35" s="777"/>
      <c r="Y35" s="777"/>
      <c r="Z35" s="778"/>
      <c r="AA35" s="88" t="s">
        <v>864</v>
      </c>
      <c r="AB35" s="88" t="s">
        <v>864</v>
      </c>
      <c r="AC35" s="88" t="s">
        <v>864</v>
      </c>
      <c r="AD35" s="88" t="s">
        <v>864</v>
      </c>
      <c r="AE35" s="88" t="s">
        <v>864</v>
      </c>
      <c r="AF35" s="88" t="s">
        <v>864</v>
      </c>
      <c r="AG35" s="88" t="s">
        <v>864</v>
      </c>
      <c r="AH35" s="88" t="s">
        <v>864</v>
      </c>
      <c r="AI35" s="88" t="s">
        <v>864</v>
      </c>
      <c r="AJ35" s="88" t="s">
        <v>864</v>
      </c>
      <c r="AK35" s="12"/>
    </row>
    <row r="36" spans="1:37" ht="15" customHeight="1">
      <c r="A36" s="12"/>
      <c r="B36" s="760"/>
      <c r="C36" s="51">
        <f t="shared" si="0"/>
        <v>34</v>
      </c>
      <c r="D36" s="50" t="s">
        <v>344</v>
      </c>
      <c r="E36" s="88" t="s">
        <v>864</v>
      </c>
      <c r="F36" s="88" t="s">
        <v>864</v>
      </c>
      <c r="G36" s="88" t="s">
        <v>2166</v>
      </c>
      <c r="H36" s="88" t="s">
        <v>2166</v>
      </c>
      <c r="I36" s="540"/>
      <c r="J36" s="549" t="s">
        <v>2166</v>
      </c>
      <c r="K36" s="549" t="s">
        <v>2166</v>
      </c>
      <c r="L36" s="541"/>
      <c r="M36" s="623" t="s">
        <v>2166</v>
      </c>
      <c r="N36" s="623" t="s">
        <v>2166</v>
      </c>
      <c r="O36" s="88" t="s">
        <v>864</v>
      </c>
      <c r="P36" s="88" t="s">
        <v>2166</v>
      </c>
      <c r="Q36" s="88" t="s">
        <v>2166</v>
      </c>
      <c r="R36" s="88" t="s">
        <v>864</v>
      </c>
      <c r="S36" s="308" t="s">
        <v>2121</v>
      </c>
      <c r="T36" s="308" t="s">
        <v>2121</v>
      </c>
      <c r="U36" s="88" t="s">
        <v>1437</v>
      </c>
      <c r="V36" s="776"/>
      <c r="W36" s="777"/>
      <c r="X36" s="777"/>
      <c r="Y36" s="777"/>
      <c r="Z36" s="778"/>
      <c r="AA36" s="88" t="s">
        <v>864</v>
      </c>
      <c r="AB36" s="88" t="s">
        <v>864</v>
      </c>
      <c r="AC36" s="88" t="s">
        <v>864</v>
      </c>
      <c r="AD36" s="88" t="s">
        <v>864</v>
      </c>
      <c r="AE36" s="88" t="s">
        <v>864</v>
      </c>
      <c r="AF36" s="88" t="s">
        <v>864</v>
      </c>
      <c r="AG36" s="88" t="s">
        <v>864</v>
      </c>
      <c r="AH36" s="88" t="s">
        <v>864</v>
      </c>
      <c r="AI36" s="88" t="s">
        <v>864</v>
      </c>
      <c r="AJ36" s="88" t="s">
        <v>864</v>
      </c>
      <c r="AK36" s="12"/>
    </row>
    <row r="37" spans="1:37" ht="15" customHeight="1">
      <c r="A37" s="12"/>
      <c r="B37" s="760"/>
      <c r="C37" s="51">
        <f t="shared" si="0"/>
        <v>35</v>
      </c>
      <c r="D37" s="50" t="s">
        <v>1724</v>
      </c>
      <c r="E37" s="88" t="s">
        <v>864</v>
      </c>
      <c r="F37" s="88" t="s">
        <v>864</v>
      </c>
      <c r="G37" s="637" t="s">
        <v>2555</v>
      </c>
      <c r="H37" s="308" t="s">
        <v>2166</v>
      </c>
      <c r="I37" s="540"/>
      <c r="J37" s="547" t="s">
        <v>2199</v>
      </c>
      <c r="K37" s="547" t="s">
        <v>2199</v>
      </c>
      <c r="L37" s="541"/>
      <c r="M37" s="623" t="s">
        <v>2478</v>
      </c>
      <c r="N37" s="623" t="s">
        <v>2478</v>
      </c>
      <c r="O37" s="88" t="s">
        <v>864</v>
      </c>
      <c r="P37" s="88" t="s">
        <v>2166</v>
      </c>
      <c r="Q37" s="88" t="s">
        <v>2166</v>
      </c>
      <c r="R37" s="88" t="s">
        <v>864</v>
      </c>
      <c r="S37" s="88" t="s">
        <v>2122</v>
      </c>
      <c r="T37" s="88" t="s">
        <v>2122</v>
      </c>
      <c r="U37" s="88" t="s">
        <v>1438</v>
      </c>
      <c r="V37" s="776"/>
      <c r="W37" s="777"/>
      <c r="X37" s="777"/>
      <c r="Y37" s="777"/>
      <c r="Z37" s="778"/>
      <c r="AA37" s="88" t="s">
        <v>864</v>
      </c>
      <c r="AB37" s="88" t="s">
        <v>864</v>
      </c>
      <c r="AC37" s="88" t="s">
        <v>864</v>
      </c>
      <c r="AD37" s="88" t="s">
        <v>864</v>
      </c>
      <c r="AE37" s="88" t="s">
        <v>864</v>
      </c>
      <c r="AF37" s="88" t="s">
        <v>864</v>
      </c>
      <c r="AG37" s="88" t="s">
        <v>864</v>
      </c>
      <c r="AH37" s="88" t="s">
        <v>864</v>
      </c>
      <c r="AI37" s="88" t="s">
        <v>864</v>
      </c>
      <c r="AJ37" s="88" t="s">
        <v>864</v>
      </c>
      <c r="AK37" s="12"/>
    </row>
    <row r="38" spans="1:37" ht="15" customHeight="1">
      <c r="A38" s="12"/>
      <c r="B38" s="760"/>
      <c r="C38" s="51">
        <f t="shared" si="0"/>
        <v>36</v>
      </c>
      <c r="D38" s="50" t="s">
        <v>345</v>
      </c>
      <c r="E38" s="88" t="s">
        <v>864</v>
      </c>
      <c r="F38" s="88" t="s">
        <v>864</v>
      </c>
      <c r="G38" s="88" t="s">
        <v>2385</v>
      </c>
      <c r="H38" s="88" t="s">
        <v>2385</v>
      </c>
      <c r="I38" s="540"/>
      <c r="J38" s="549" t="s">
        <v>2209</v>
      </c>
      <c r="K38" s="549" t="s">
        <v>2209</v>
      </c>
      <c r="L38" s="541"/>
      <c r="M38" s="623" t="s">
        <v>2166</v>
      </c>
      <c r="N38" s="623" t="s">
        <v>2166</v>
      </c>
      <c r="O38" s="88" t="s">
        <v>864</v>
      </c>
      <c r="P38" s="88" t="s">
        <v>2491</v>
      </c>
      <c r="Q38" s="88" t="s">
        <v>2491</v>
      </c>
      <c r="R38" s="88" t="s">
        <v>1439</v>
      </c>
      <c r="S38" s="88" t="s">
        <v>2123</v>
      </c>
      <c r="T38" s="88" t="s">
        <v>2123</v>
      </c>
      <c r="U38" s="88" t="s">
        <v>1427</v>
      </c>
      <c r="V38" s="776"/>
      <c r="W38" s="777"/>
      <c r="X38" s="777"/>
      <c r="Y38" s="777"/>
      <c r="Z38" s="778"/>
      <c r="AA38" s="81" t="s">
        <v>429</v>
      </c>
      <c r="AB38" s="81" t="s">
        <v>430</v>
      </c>
      <c r="AC38" s="81" t="s">
        <v>416</v>
      </c>
      <c r="AD38" s="81" t="s">
        <v>431</v>
      </c>
      <c r="AE38" s="81" t="s">
        <v>415</v>
      </c>
      <c r="AF38" s="81" t="s">
        <v>377</v>
      </c>
      <c r="AG38" s="88" t="s">
        <v>864</v>
      </c>
      <c r="AH38" s="81" t="s">
        <v>432</v>
      </c>
      <c r="AI38" s="81" t="s">
        <v>387</v>
      </c>
      <c r="AJ38" s="81" t="s">
        <v>433</v>
      </c>
      <c r="AK38" s="12"/>
    </row>
    <row r="39" spans="1:37" ht="15" customHeight="1">
      <c r="A39" s="12"/>
      <c r="B39" s="760"/>
      <c r="C39" s="51">
        <f t="shared" si="0"/>
        <v>37</v>
      </c>
      <c r="D39" s="50" t="s">
        <v>1331</v>
      </c>
      <c r="E39" s="88" t="s">
        <v>864</v>
      </c>
      <c r="F39" s="88" t="s">
        <v>864</v>
      </c>
      <c r="G39" s="88" t="s">
        <v>2385</v>
      </c>
      <c r="H39" s="88" t="s">
        <v>2385</v>
      </c>
      <c r="I39" s="540"/>
      <c r="J39" s="549" t="s">
        <v>2166</v>
      </c>
      <c r="K39" s="549" t="s">
        <v>2166</v>
      </c>
      <c r="L39" s="541"/>
      <c r="M39" s="623" t="s">
        <v>2166</v>
      </c>
      <c r="N39" s="623" t="s">
        <v>2166</v>
      </c>
      <c r="O39" s="88" t="s">
        <v>864</v>
      </c>
      <c r="P39" s="88" t="s">
        <v>2501</v>
      </c>
      <c r="Q39" s="88" t="s">
        <v>2501</v>
      </c>
      <c r="R39" s="88" t="s">
        <v>1440</v>
      </c>
      <c r="S39" s="88" t="s">
        <v>1424</v>
      </c>
      <c r="T39" s="88" t="s">
        <v>1424</v>
      </c>
      <c r="U39" s="527" t="s">
        <v>1424</v>
      </c>
      <c r="V39" s="776"/>
      <c r="W39" s="777"/>
      <c r="X39" s="777"/>
      <c r="Y39" s="777"/>
      <c r="Z39" s="778"/>
      <c r="AA39" s="81" t="s">
        <v>434</v>
      </c>
      <c r="AB39" s="88" t="s">
        <v>864</v>
      </c>
      <c r="AC39" s="88" t="s">
        <v>864</v>
      </c>
      <c r="AD39" s="81" t="s">
        <v>435</v>
      </c>
      <c r="AE39" s="81" t="s">
        <v>395</v>
      </c>
      <c r="AF39" s="81" t="s">
        <v>377</v>
      </c>
      <c r="AG39" s="81" t="s">
        <v>436</v>
      </c>
      <c r="AH39" s="81" t="s">
        <v>384</v>
      </c>
      <c r="AI39" s="88" t="s">
        <v>864</v>
      </c>
      <c r="AJ39" s="81" t="s">
        <v>395</v>
      </c>
      <c r="AK39" s="12"/>
    </row>
    <row r="40" spans="1:37" ht="15" customHeight="1">
      <c r="A40" s="12"/>
      <c r="B40" s="760"/>
      <c r="C40" s="51">
        <f t="shared" si="0"/>
        <v>38</v>
      </c>
      <c r="D40" s="50" t="s">
        <v>1332</v>
      </c>
      <c r="E40" s="88" t="s">
        <v>864</v>
      </c>
      <c r="F40" s="88" t="s">
        <v>864</v>
      </c>
      <c r="G40" s="308" t="s">
        <v>2392</v>
      </c>
      <c r="H40" s="308" t="s">
        <v>2392</v>
      </c>
      <c r="I40" s="540"/>
      <c r="J40" s="549" t="s">
        <v>2210</v>
      </c>
      <c r="K40" s="549" t="s">
        <v>2210</v>
      </c>
      <c r="L40" s="541"/>
      <c r="M40" s="623" t="s">
        <v>2479</v>
      </c>
      <c r="N40" s="623" t="s">
        <v>2479</v>
      </c>
      <c r="O40" s="88" t="s">
        <v>1391</v>
      </c>
      <c r="P40" s="88" t="s">
        <v>2490</v>
      </c>
      <c r="Q40" s="88" t="s">
        <v>2490</v>
      </c>
      <c r="R40" s="88" t="s">
        <v>1444</v>
      </c>
      <c r="S40" s="535" t="s">
        <v>2124</v>
      </c>
      <c r="T40" s="535" t="s">
        <v>2124</v>
      </c>
      <c r="U40" s="527" t="s">
        <v>1445</v>
      </c>
      <c r="V40" s="776"/>
      <c r="W40" s="777"/>
      <c r="X40" s="777"/>
      <c r="Y40" s="777"/>
      <c r="Z40" s="778"/>
      <c r="AA40" s="81" t="s">
        <v>440</v>
      </c>
      <c r="AB40" s="81" t="s">
        <v>436</v>
      </c>
      <c r="AC40" s="88" t="s">
        <v>864</v>
      </c>
      <c r="AD40" s="88" t="s">
        <v>864</v>
      </c>
      <c r="AE40" s="81" t="s">
        <v>395</v>
      </c>
      <c r="AF40" s="81" t="s">
        <v>377</v>
      </c>
      <c r="AG40" s="81" t="s">
        <v>436</v>
      </c>
      <c r="AH40" s="81" t="s">
        <v>432</v>
      </c>
      <c r="AI40" s="88" t="s">
        <v>864</v>
      </c>
      <c r="AJ40" s="81" t="s">
        <v>395</v>
      </c>
      <c r="AK40" s="12"/>
    </row>
    <row r="41" spans="1:37" ht="15" customHeight="1">
      <c r="A41" s="12"/>
      <c r="B41" s="760"/>
      <c r="C41" s="51">
        <f t="shared" si="0"/>
        <v>39</v>
      </c>
      <c r="D41" s="50" t="s">
        <v>1700</v>
      </c>
      <c r="E41" s="88" t="s">
        <v>864</v>
      </c>
      <c r="F41" s="88" t="s">
        <v>864</v>
      </c>
      <c r="G41" s="88" t="s">
        <v>2385</v>
      </c>
      <c r="H41" s="88" t="s">
        <v>2385</v>
      </c>
      <c r="I41" s="540"/>
      <c r="J41" s="549" t="s">
        <v>2192</v>
      </c>
      <c r="K41" s="549" t="s">
        <v>2192</v>
      </c>
      <c r="L41" s="541"/>
      <c r="M41" s="623" t="s">
        <v>2480</v>
      </c>
      <c r="N41" s="623" t="s">
        <v>2480</v>
      </c>
      <c r="O41" s="88" t="s">
        <v>1392</v>
      </c>
      <c r="P41" s="308" t="s">
        <v>2491</v>
      </c>
      <c r="Q41" s="308" t="s">
        <v>2491</v>
      </c>
      <c r="R41" s="88" t="s">
        <v>1439</v>
      </c>
      <c r="S41" s="527" t="s">
        <v>1427</v>
      </c>
      <c r="T41" s="527" t="s">
        <v>1427</v>
      </c>
      <c r="U41" s="527" t="s">
        <v>1427</v>
      </c>
      <c r="V41" s="776"/>
      <c r="W41" s="777"/>
      <c r="X41" s="777"/>
      <c r="Y41" s="777"/>
      <c r="Z41" s="778"/>
      <c r="AA41" s="88" t="s">
        <v>864</v>
      </c>
      <c r="AB41" s="88" t="s">
        <v>864</v>
      </c>
      <c r="AC41" s="88" t="s">
        <v>864</v>
      </c>
      <c r="AD41" s="88" t="s">
        <v>864</v>
      </c>
      <c r="AE41" s="88" t="s">
        <v>864</v>
      </c>
      <c r="AF41" s="88" t="s">
        <v>864</v>
      </c>
      <c r="AG41" s="88" t="s">
        <v>864</v>
      </c>
      <c r="AH41" s="88" t="s">
        <v>864</v>
      </c>
      <c r="AI41" s="88" t="s">
        <v>864</v>
      </c>
      <c r="AJ41" s="88" t="s">
        <v>864</v>
      </c>
      <c r="AK41" s="12"/>
    </row>
    <row r="42" spans="1:37" ht="15" customHeight="1">
      <c r="A42" s="12"/>
      <c r="B42" s="761"/>
      <c r="C42" s="51">
        <f t="shared" si="0"/>
        <v>40</v>
      </c>
      <c r="D42" s="50" t="s">
        <v>1701</v>
      </c>
      <c r="E42" s="88" t="s">
        <v>864</v>
      </c>
      <c r="F42" s="88" t="s">
        <v>864</v>
      </c>
      <c r="G42" s="88" t="s">
        <v>2385</v>
      </c>
      <c r="H42" s="88" t="s">
        <v>2385</v>
      </c>
      <c r="I42" s="540"/>
      <c r="J42" s="549" t="s">
        <v>2192</v>
      </c>
      <c r="K42" s="549" t="s">
        <v>2192</v>
      </c>
      <c r="L42" s="541"/>
      <c r="M42" s="623" t="s">
        <v>2480</v>
      </c>
      <c r="N42" s="623" t="s">
        <v>2480</v>
      </c>
      <c r="O42" s="308" t="s">
        <v>1392</v>
      </c>
      <c r="P42" s="88" t="s">
        <v>2491</v>
      </c>
      <c r="Q42" s="88" t="s">
        <v>2491</v>
      </c>
      <c r="R42" s="88" t="s">
        <v>1439</v>
      </c>
      <c r="S42" s="88" t="s">
        <v>1446</v>
      </c>
      <c r="T42" s="88" t="s">
        <v>1446</v>
      </c>
      <c r="U42" s="88" t="s">
        <v>1446</v>
      </c>
      <c r="V42" s="776"/>
      <c r="W42" s="777"/>
      <c r="X42" s="777"/>
      <c r="Y42" s="777"/>
      <c r="Z42" s="778"/>
      <c r="AA42" s="88" t="s">
        <v>864</v>
      </c>
      <c r="AB42" s="88" t="s">
        <v>864</v>
      </c>
      <c r="AC42" s="88" t="s">
        <v>864</v>
      </c>
      <c r="AD42" s="88" t="s">
        <v>864</v>
      </c>
      <c r="AE42" s="88" t="s">
        <v>864</v>
      </c>
      <c r="AF42" s="88" t="s">
        <v>864</v>
      </c>
      <c r="AG42" s="88" t="s">
        <v>864</v>
      </c>
      <c r="AH42" s="88" t="s">
        <v>864</v>
      </c>
      <c r="AI42" s="88" t="s">
        <v>864</v>
      </c>
      <c r="AJ42" s="88" t="s">
        <v>864</v>
      </c>
      <c r="AK42" s="12"/>
    </row>
    <row r="43" spans="1:37" ht="15" customHeight="1">
      <c r="A43" s="12"/>
      <c r="B43" s="770" t="s">
        <v>348</v>
      </c>
      <c r="C43" s="53">
        <f t="shared" si="0"/>
        <v>41</v>
      </c>
      <c r="D43" s="54" t="s">
        <v>346</v>
      </c>
      <c r="E43" s="88" t="s">
        <v>864</v>
      </c>
      <c r="F43" s="88" t="s">
        <v>864</v>
      </c>
      <c r="G43" s="88" t="s">
        <v>2394</v>
      </c>
      <c r="H43" s="88" t="s">
        <v>2394</v>
      </c>
      <c r="I43" s="540"/>
      <c r="J43" s="549" t="s">
        <v>2174</v>
      </c>
      <c r="K43" s="549" t="s">
        <v>2174</v>
      </c>
      <c r="L43" s="541"/>
      <c r="M43" s="623" t="s">
        <v>2459</v>
      </c>
      <c r="N43" s="623" t="s">
        <v>2459</v>
      </c>
      <c r="O43" s="88" t="s">
        <v>1389</v>
      </c>
      <c r="P43" s="88" t="s">
        <v>2487</v>
      </c>
      <c r="Q43" s="88" t="s">
        <v>2487</v>
      </c>
      <c r="R43" s="88" t="s">
        <v>1441</v>
      </c>
      <c r="S43" s="88" t="s">
        <v>2125</v>
      </c>
      <c r="T43" s="88" t="s">
        <v>2125</v>
      </c>
      <c r="U43" s="527" t="s">
        <v>1442</v>
      </c>
      <c r="V43" s="776"/>
      <c r="W43" s="777"/>
      <c r="X43" s="777"/>
      <c r="Y43" s="777"/>
      <c r="Z43" s="778"/>
      <c r="AA43" s="81" t="s">
        <v>437</v>
      </c>
      <c r="AB43" s="81" t="s">
        <v>413</v>
      </c>
      <c r="AC43" s="81" t="s">
        <v>416</v>
      </c>
      <c r="AD43" s="81" t="s">
        <v>438</v>
      </c>
      <c r="AE43" s="81" t="s">
        <v>415</v>
      </c>
      <c r="AF43" s="81" t="s">
        <v>377</v>
      </c>
      <c r="AG43" s="81" t="s">
        <v>413</v>
      </c>
      <c r="AH43" s="81" t="s">
        <v>416</v>
      </c>
      <c r="AI43" s="81" t="s">
        <v>387</v>
      </c>
      <c r="AJ43" s="81" t="s">
        <v>417</v>
      </c>
      <c r="AK43" s="12"/>
    </row>
    <row r="44" spans="1:37" ht="15" customHeight="1">
      <c r="A44" s="12"/>
      <c r="B44" s="771"/>
      <c r="C44" s="55">
        <f t="shared" si="0"/>
        <v>42</v>
      </c>
      <c r="D44" s="54" t="s">
        <v>1702</v>
      </c>
      <c r="E44" s="88" t="s">
        <v>864</v>
      </c>
      <c r="F44" s="88" t="s">
        <v>864</v>
      </c>
      <c r="G44" s="88" t="s">
        <v>2394</v>
      </c>
      <c r="H44" s="88" t="s">
        <v>2394</v>
      </c>
      <c r="I44" s="540"/>
      <c r="J44" s="549" t="s">
        <v>2175</v>
      </c>
      <c r="K44" s="549" t="s">
        <v>2175</v>
      </c>
      <c r="L44" s="541"/>
      <c r="M44" s="623" t="s">
        <v>2459</v>
      </c>
      <c r="N44" s="623" t="s">
        <v>2459</v>
      </c>
      <c r="O44" s="88" t="s">
        <v>1390</v>
      </c>
      <c r="P44" s="88" t="s">
        <v>2487</v>
      </c>
      <c r="Q44" s="88" t="s">
        <v>2487</v>
      </c>
      <c r="R44" s="88" t="s">
        <v>1443</v>
      </c>
      <c r="S44" s="308" t="s">
        <v>2125</v>
      </c>
      <c r="T44" s="308" t="s">
        <v>2125</v>
      </c>
      <c r="U44" s="88" t="s">
        <v>1442</v>
      </c>
      <c r="V44" s="776"/>
      <c r="W44" s="777"/>
      <c r="X44" s="777"/>
      <c r="Y44" s="777"/>
      <c r="Z44" s="778"/>
      <c r="AA44" s="81" t="s">
        <v>439</v>
      </c>
      <c r="AB44" s="81" t="s">
        <v>413</v>
      </c>
      <c r="AC44" s="88" t="s">
        <v>864</v>
      </c>
      <c r="AD44" s="81" t="s">
        <v>438</v>
      </c>
      <c r="AE44" s="81" t="s">
        <v>415</v>
      </c>
      <c r="AF44" s="81" t="s">
        <v>377</v>
      </c>
      <c r="AG44" s="81" t="s">
        <v>413</v>
      </c>
      <c r="AH44" s="81" t="s">
        <v>416</v>
      </c>
      <c r="AI44" s="81" t="s">
        <v>387</v>
      </c>
      <c r="AJ44" s="81" t="s">
        <v>417</v>
      </c>
      <c r="AK44" s="12"/>
    </row>
    <row r="45" spans="1:37" ht="15" customHeight="1">
      <c r="A45" s="12"/>
      <c r="B45" s="771"/>
      <c r="C45" s="55">
        <f t="shared" si="0"/>
        <v>43</v>
      </c>
      <c r="D45" s="302" t="s">
        <v>347</v>
      </c>
      <c r="E45" s="88" t="s">
        <v>864</v>
      </c>
      <c r="F45" s="88" t="s">
        <v>864</v>
      </c>
      <c r="G45" s="308" t="s">
        <v>2393</v>
      </c>
      <c r="H45" s="308" t="s">
        <v>2393</v>
      </c>
      <c r="I45" s="540"/>
      <c r="J45" s="549" t="s">
        <v>2176</v>
      </c>
      <c r="K45" s="549" t="s">
        <v>2176</v>
      </c>
      <c r="L45" s="541"/>
      <c r="M45" s="623" t="s">
        <v>408</v>
      </c>
      <c r="N45" s="623" t="s">
        <v>408</v>
      </c>
      <c r="O45" s="88" t="s">
        <v>1389</v>
      </c>
      <c r="P45" s="88" t="s">
        <v>2488</v>
      </c>
      <c r="Q45" s="88" t="s">
        <v>2488</v>
      </c>
      <c r="R45" s="88" t="s">
        <v>1441</v>
      </c>
      <c r="S45" s="88" t="s">
        <v>2126</v>
      </c>
      <c r="T45" s="88" t="s">
        <v>2126</v>
      </c>
      <c r="U45" s="88" t="s">
        <v>1447</v>
      </c>
      <c r="V45" s="776"/>
      <c r="W45" s="777"/>
      <c r="X45" s="777"/>
      <c r="Y45" s="777"/>
      <c r="Z45" s="778"/>
      <c r="AA45" s="81" t="s">
        <v>437</v>
      </c>
      <c r="AB45" s="81" t="s">
        <v>413</v>
      </c>
      <c r="AC45" s="81" t="s">
        <v>416</v>
      </c>
      <c r="AD45" s="81" t="s">
        <v>438</v>
      </c>
      <c r="AE45" s="81" t="s">
        <v>415</v>
      </c>
      <c r="AF45" s="81" t="s">
        <v>377</v>
      </c>
      <c r="AG45" s="81" t="s">
        <v>413</v>
      </c>
      <c r="AH45" s="81" t="s">
        <v>416</v>
      </c>
      <c r="AI45" s="81" t="s">
        <v>387</v>
      </c>
      <c r="AJ45" s="81" t="s">
        <v>417</v>
      </c>
      <c r="AK45" s="12"/>
    </row>
    <row r="46" spans="1:37" ht="15" customHeight="1">
      <c r="A46" s="12"/>
      <c r="B46" s="771"/>
      <c r="C46" s="55">
        <f t="shared" si="0"/>
        <v>44</v>
      </c>
      <c r="D46" s="302" t="s">
        <v>349</v>
      </c>
      <c r="E46" s="88" t="s">
        <v>864</v>
      </c>
      <c r="F46" s="88" t="s">
        <v>864</v>
      </c>
      <c r="G46" s="88" t="s">
        <v>2418</v>
      </c>
      <c r="H46" s="88" t="s">
        <v>2418</v>
      </c>
      <c r="I46" s="540"/>
      <c r="J46" s="549" t="s">
        <v>2175</v>
      </c>
      <c r="K46" s="549" t="s">
        <v>2175</v>
      </c>
      <c r="L46" s="541"/>
      <c r="M46" s="623" t="s">
        <v>2459</v>
      </c>
      <c r="N46" s="623" t="s">
        <v>2459</v>
      </c>
      <c r="O46" s="88" t="s">
        <v>1390</v>
      </c>
      <c r="P46" s="88" t="s">
        <v>2489</v>
      </c>
      <c r="Q46" s="88" t="s">
        <v>2489</v>
      </c>
      <c r="R46" s="88" t="s">
        <v>1443</v>
      </c>
      <c r="S46" s="308" t="s">
        <v>2127</v>
      </c>
      <c r="T46" s="308" t="s">
        <v>2127</v>
      </c>
      <c r="U46" s="88" t="s">
        <v>1447</v>
      </c>
      <c r="V46" s="776"/>
      <c r="W46" s="777"/>
      <c r="X46" s="777"/>
      <c r="Y46" s="777"/>
      <c r="Z46" s="778"/>
      <c r="AA46" s="81" t="s">
        <v>439</v>
      </c>
      <c r="AB46" s="81" t="s">
        <v>413</v>
      </c>
      <c r="AC46" s="81" t="s">
        <v>416</v>
      </c>
      <c r="AD46" s="81" t="s">
        <v>438</v>
      </c>
      <c r="AE46" s="81" t="s">
        <v>415</v>
      </c>
      <c r="AF46" s="81" t="s">
        <v>377</v>
      </c>
      <c r="AG46" s="81" t="s">
        <v>413</v>
      </c>
      <c r="AH46" s="81" t="s">
        <v>416</v>
      </c>
      <c r="AI46" s="81" t="s">
        <v>387</v>
      </c>
      <c r="AJ46" s="81" t="s">
        <v>417</v>
      </c>
      <c r="AK46" s="12"/>
    </row>
    <row r="47" spans="1:37" ht="15" customHeight="1">
      <c r="A47" s="12"/>
      <c r="B47" s="771"/>
      <c r="C47" s="55">
        <f t="shared" si="0"/>
        <v>45</v>
      </c>
      <c r="D47" s="54" t="s">
        <v>1703</v>
      </c>
      <c r="E47" s="88" t="s">
        <v>864</v>
      </c>
      <c r="F47" s="88" t="s">
        <v>864</v>
      </c>
      <c r="G47" s="88" t="s">
        <v>2402</v>
      </c>
      <c r="H47" s="88" t="s">
        <v>2402</v>
      </c>
      <c r="I47" s="540"/>
      <c r="J47" s="549" t="s">
        <v>2177</v>
      </c>
      <c r="K47" s="549" t="s">
        <v>2556</v>
      </c>
      <c r="L47" s="541"/>
      <c r="M47" s="623" t="s">
        <v>2460</v>
      </c>
      <c r="N47" s="623" t="s">
        <v>2460</v>
      </c>
      <c r="O47" s="88" t="s">
        <v>864</v>
      </c>
      <c r="P47" s="88" t="s">
        <v>442</v>
      </c>
      <c r="Q47" s="88" t="s">
        <v>442</v>
      </c>
      <c r="R47" s="88" t="s">
        <v>1448</v>
      </c>
      <c r="S47" s="308" t="s">
        <v>2128</v>
      </c>
      <c r="T47" s="308" t="s">
        <v>2128</v>
      </c>
      <c r="U47" s="88" t="s">
        <v>1449</v>
      </c>
      <c r="V47" s="776"/>
      <c r="W47" s="777"/>
      <c r="X47" s="777"/>
      <c r="Y47" s="777"/>
      <c r="Z47" s="778"/>
      <c r="AA47" s="88" t="s">
        <v>864</v>
      </c>
      <c r="AB47" s="88" t="s">
        <v>864</v>
      </c>
      <c r="AC47" s="81" t="s">
        <v>441</v>
      </c>
      <c r="AD47" s="81" t="s">
        <v>442</v>
      </c>
      <c r="AE47" s="81" t="s">
        <v>443</v>
      </c>
      <c r="AF47" s="81" t="s">
        <v>439</v>
      </c>
      <c r="AG47" s="88" t="s">
        <v>864</v>
      </c>
      <c r="AH47" s="81" t="s">
        <v>391</v>
      </c>
      <c r="AI47" s="81" t="s">
        <v>444</v>
      </c>
      <c r="AJ47" s="81" t="s">
        <v>445</v>
      </c>
      <c r="AK47" s="12"/>
    </row>
    <row r="48" spans="1:37" ht="15" customHeight="1">
      <c r="A48" s="12"/>
      <c r="B48" s="771"/>
      <c r="C48" s="55">
        <f t="shared" si="0"/>
        <v>46</v>
      </c>
      <c r="D48" s="54" t="s">
        <v>1704</v>
      </c>
      <c r="E48" s="88" t="s">
        <v>864</v>
      </c>
      <c r="F48" s="88" t="s">
        <v>864</v>
      </c>
      <c r="G48" s="88" t="s">
        <v>2402</v>
      </c>
      <c r="H48" s="88" t="s">
        <v>2402</v>
      </c>
      <c r="I48" s="540"/>
      <c r="J48" s="549" t="s">
        <v>2178</v>
      </c>
      <c r="K48" s="549" t="s">
        <v>2557</v>
      </c>
      <c r="L48" s="541"/>
      <c r="M48" s="623" t="s">
        <v>2460</v>
      </c>
      <c r="N48" s="623" t="s">
        <v>2460</v>
      </c>
      <c r="O48" s="88" t="s">
        <v>1393</v>
      </c>
      <c r="P48" s="88" t="s">
        <v>442</v>
      </c>
      <c r="Q48" s="88" t="s">
        <v>442</v>
      </c>
      <c r="R48" s="88" t="s">
        <v>1450</v>
      </c>
      <c r="S48" s="88" t="s">
        <v>2129</v>
      </c>
      <c r="T48" s="88" t="s">
        <v>2129</v>
      </c>
      <c r="U48" s="88" t="s">
        <v>1451</v>
      </c>
      <c r="V48" s="776"/>
      <c r="W48" s="777"/>
      <c r="X48" s="777"/>
      <c r="Y48" s="777"/>
      <c r="Z48" s="778"/>
      <c r="AA48" s="88" t="s">
        <v>864</v>
      </c>
      <c r="AB48" s="88" t="s">
        <v>864</v>
      </c>
      <c r="AC48" s="81" t="s">
        <v>441</v>
      </c>
      <c r="AD48" s="81" t="s">
        <v>442</v>
      </c>
      <c r="AE48" s="81" t="s">
        <v>443</v>
      </c>
      <c r="AF48" s="81" t="s">
        <v>439</v>
      </c>
      <c r="AG48" s="88" t="s">
        <v>864</v>
      </c>
      <c r="AH48" s="81" t="s">
        <v>391</v>
      </c>
      <c r="AI48" s="81" t="s">
        <v>444</v>
      </c>
      <c r="AJ48" s="81" t="s">
        <v>445</v>
      </c>
      <c r="AK48" s="12"/>
    </row>
    <row r="49" spans="1:37" ht="15" customHeight="1">
      <c r="A49" s="12"/>
      <c r="B49" s="772"/>
      <c r="C49" s="55">
        <f t="shared" si="0"/>
        <v>47</v>
      </c>
      <c r="D49" s="54" t="s">
        <v>350</v>
      </c>
      <c r="E49" s="88" t="s">
        <v>864</v>
      </c>
      <c r="F49" s="88" t="s">
        <v>864</v>
      </c>
      <c r="G49" s="308" t="s">
        <v>2403</v>
      </c>
      <c r="H49" s="308" t="s">
        <v>2403</v>
      </c>
      <c r="I49" s="540"/>
      <c r="J49" s="548" t="s">
        <v>2182</v>
      </c>
      <c r="K49" s="548" t="s">
        <v>2558</v>
      </c>
      <c r="L49" s="541"/>
      <c r="M49" s="623" t="s">
        <v>2481</v>
      </c>
      <c r="N49" s="623" t="s">
        <v>2481</v>
      </c>
      <c r="O49" s="88" t="s">
        <v>2181</v>
      </c>
      <c r="P49" s="88" t="s">
        <v>2166</v>
      </c>
      <c r="Q49" s="88" t="s">
        <v>2166</v>
      </c>
      <c r="R49" s="88" t="s">
        <v>1452</v>
      </c>
      <c r="S49" s="527" t="s">
        <v>2180</v>
      </c>
      <c r="T49" s="527" t="s">
        <v>2180</v>
      </c>
      <c r="U49" s="88" t="s">
        <v>2179</v>
      </c>
      <c r="V49" s="776"/>
      <c r="W49" s="777"/>
      <c r="X49" s="777"/>
      <c r="Y49" s="777"/>
      <c r="Z49" s="778"/>
      <c r="AA49" s="88" t="s">
        <v>864</v>
      </c>
      <c r="AB49" s="88" t="s">
        <v>864</v>
      </c>
      <c r="AC49" s="88" t="s">
        <v>864</v>
      </c>
      <c r="AD49" s="88" t="s">
        <v>864</v>
      </c>
      <c r="AE49" s="88" t="s">
        <v>864</v>
      </c>
      <c r="AF49" s="88" t="s">
        <v>864</v>
      </c>
      <c r="AG49" s="88" t="s">
        <v>864</v>
      </c>
      <c r="AH49" s="88" t="s">
        <v>864</v>
      </c>
      <c r="AI49" s="88" t="s">
        <v>864</v>
      </c>
      <c r="AJ49" s="88" t="s">
        <v>864</v>
      </c>
      <c r="AK49" s="12"/>
    </row>
    <row r="50" spans="1:37" ht="15" customHeight="1">
      <c r="A50" s="12"/>
      <c r="B50" s="762" t="s">
        <v>351</v>
      </c>
      <c r="C50" s="57">
        <f t="shared" si="0"/>
        <v>48</v>
      </c>
      <c r="D50" s="58" t="s">
        <v>1715</v>
      </c>
      <c r="E50" s="88" t="s">
        <v>864</v>
      </c>
      <c r="F50" s="88" t="s">
        <v>864</v>
      </c>
      <c r="G50" s="88" t="s">
        <v>2407</v>
      </c>
      <c r="H50" s="88" t="s">
        <v>2407</v>
      </c>
      <c r="I50" s="540"/>
      <c r="J50" s="547" t="s">
        <v>2214</v>
      </c>
      <c r="K50" s="547" t="s">
        <v>2214</v>
      </c>
      <c r="L50" s="541"/>
      <c r="M50" s="623" t="s">
        <v>2166</v>
      </c>
      <c r="N50" s="623" t="s">
        <v>2166</v>
      </c>
      <c r="O50" s="88" t="s">
        <v>864</v>
      </c>
      <c r="P50" s="308" t="s">
        <v>2492</v>
      </c>
      <c r="Q50" s="308" t="s">
        <v>2492</v>
      </c>
      <c r="R50" s="88" t="s">
        <v>1453</v>
      </c>
      <c r="S50" s="88" t="s">
        <v>2130</v>
      </c>
      <c r="T50" s="88" t="s">
        <v>2130</v>
      </c>
      <c r="U50" s="88" t="s">
        <v>1454</v>
      </c>
      <c r="V50" s="776"/>
      <c r="W50" s="777"/>
      <c r="X50" s="777"/>
      <c r="Y50" s="777"/>
      <c r="Z50" s="778"/>
      <c r="AA50" s="88" t="s">
        <v>864</v>
      </c>
      <c r="AB50" s="88" t="s">
        <v>864</v>
      </c>
      <c r="AC50" s="88" t="s">
        <v>864</v>
      </c>
      <c r="AD50" s="88" t="s">
        <v>864</v>
      </c>
      <c r="AE50" s="88" t="s">
        <v>864</v>
      </c>
      <c r="AF50" s="88" t="s">
        <v>864</v>
      </c>
      <c r="AG50" s="88" t="s">
        <v>864</v>
      </c>
      <c r="AH50" s="88" t="s">
        <v>864</v>
      </c>
      <c r="AI50" s="88" t="s">
        <v>864</v>
      </c>
      <c r="AJ50" s="88" t="s">
        <v>864</v>
      </c>
      <c r="AK50" s="12"/>
    </row>
    <row r="51" spans="1:37" ht="15" customHeight="1">
      <c r="A51" s="12"/>
      <c r="B51" s="763"/>
      <c r="C51" s="59">
        <f t="shared" si="0"/>
        <v>49</v>
      </c>
      <c r="D51" s="58" t="s">
        <v>1720</v>
      </c>
      <c r="E51" s="88" t="s">
        <v>864</v>
      </c>
      <c r="F51" s="88" t="s">
        <v>864</v>
      </c>
      <c r="G51" s="88" t="s">
        <v>2398</v>
      </c>
      <c r="H51" s="88" t="s">
        <v>2398</v>
      </c>
      <c r="I51" s="540"/>
      <c r="J51" s="549" t="s">
        <v>2202</v>
      </c>
      <c r="K51" s="549" t="s">
        <v>2202</v>
      </c>
      <c r="L51" s="541"/>
      <c r="M51" s="623" t="s">
        <v>2166</v>
      </c>
      <c r="N51" s="623" t="s">
        <v>2166</v>
      </c>
      <c r="O51" s="88" t="s">
        <v>1373</v>
      </c>
      <c r="P51" s="88" t="s">
        <v>2506</v>
      </c>
      <c r="Q51" s="88" t="s">
        <v>2506</v>
      </c>
      <c r="R51" s="88" t="s">
        <v>1455</v>
      </c>
      <c r="S51" s="88" t="s">
        <v>2131</v>
      </c>
      <c r="T51" s="88" t="s">
        <v>2131</v>
      </c>
      <c r="U51" s="88" t="s">
        <v>1456</v>
      </c>
      <c r="V51" s="776"/>
      <c r="W51" s="777"/>
      <c r="X51" s="777"/>
      <c r="Y51" s="777"/>
      <c r="Z51" s="778"/>
      <c r="AA51" s="81" t="s">
        <v>446</v>
      </c>
      <c r="AB51" s="88" t="s">
        <v>864</v>
      </c>
      <c r="AC51" s="546" t="s">
        <v>2188</v>
      </c>
      <c r="AD51" s="81" t="s">
        <v>448</v>
      </c>
      <c r="AE51" s="81" t="s">
        <v>443</v>
      </c>
      <c r="AF51" s="81" t="s">
        <v>439</v>
      </c>
      <c r="AG51" s="88" t="s">
        <v>864</v>
      </c>
      <c r="AH51" s="81" t="s">
        <v>391</v>
      </c>
      <c r="AI51" s="81" t="s">
        <v>449</v>
      </c>
      <c r="AJ51" s="81" t="s">
        <v>450</v>
      </c>
      <c r="AK51" s="12"/>
    </row>
    <row r="52" spans="1:37" ht="15" customHeight="1">
      <c r="A52" s="12"/>
      <c r="B52" s="763"/>
      <c r="C52" s="59">
        <f t="shared" si="0"/>
        <v>50</v>
      </c>
      <c r="D52" s="58" t="s">
        <v>1721</v>
      </c>
      <c r="E52" s="88" t="s">
        <v>864</v>
      </c>
      <c r="F52" s="88" t="s">
        <v>864</v>
      </c>
      <c r="G52" s="88" t="s">
        <v>2398</v>
      </c>
      <c r="H52" s="88" t="s">
        <v>2398</v>
      </c>
      <c r="I52" s="540"/>
      <c r="J52" s="549" t="s">
        <v>2203</v>
      </c>
      <c r="K52" s="549" t="s">
        <v>2559</v>
      </c>
      <c r="L52" s="541"/>
      <c r="M52" s="623" t="s">
        <v>2166</v>
      </c>
      <c r="N52" s="623" t="s">
        <v>2166</v>
      </c>
      <c r="O52" s="88" t="s">
        <v>1373</v>
      </c>
      <c r="P52" s="88" t="s">
        <v>2506</v>
      </c>
      <c r="Q52" s="88" t="s">
        <v>2506</v>
      </c>
      <c r="R52" s="88" t="s">
        <v>1455</v>
      </c>
      <c r="S52" s="308" t="s">
        <v>2131</v>
      </c>
      <c r="T52" s="308" t="s">
        <v>2131</v>
      </c>
      <c r="U52" s="88" t="s">
        <v>1457</v>
      </c>
      <c r="V52" s="776"/>
      <c r="W52" s="777"/>
      <c r="X52" s="777"/>
      <c r="Y52" s="777"/>
      <c r="Z52" s="778"/>
      <c r="AA52" s="81" t="s">
        <v>446</v>
      </c>
      <c r="AB52" s="88" t="s">
        <v>864</v>
      </c>
      <c r="AC52" s="81" t="s">
        <v>447</v>
      </c>
      <c r="AD52" s="81" t="s">
        <v>448</v>
      </c>
      <c r="AE52" s="81" t="s">
        <v>443</v>
      </c>
      <c r="AF52" s="81" t="s">
        <v>439</v>
      </c>
      <c r="AG52" s="88" t="s">
        <v>864</v>
      </c>
      <c r="AH52" s="81" t="s">
        <v>391</v>
      </c>
      <c r="AI52" s="81" t="s">
        <v>449</v>
      </c>
      <c r="AJ52" s="81" t="s">
        <v>450</v>
      </c>
      <c r="AK52" s="12"/>
    </row>
    <row r="53" spans="1:37" ht="15" customHeight="1">
      <c r="A53" s="12"/>
      <c r="B53" s="763"/>
      <c r="C53" s="59">
        <f t="shared" si="0"/>
        <v>51</v>
      </c>
      <c r="D53" s="58" t="s">
        <v>2136</v>
      </c>
      <c r="E53" s="88" t="s">
        <v>864</v>
      </c>
      <c r="F53" s="88" t="s">
        <v>864</v>
      </c>
      <c r="G53" s="88" t="s">
        <v>2399</v>
      </c>
      <c r="H53" s="88" t="s">
        <v>2399</v>
      </c>
      <c r="I53" s="540"/>
      <c r="J53" s="549" t="s">
        <v>2207</v>
      </c>
      <c r="K53" s="549" t="s">
        <v>2207</v>
      </c>
      <c r="L53" s="541"/>
      <c r="M53" s="623" t="s">
        <v>2166</v>
      </c>
      <c r="N53" s="623" t="s">
        <v>2166</v>
      </c>
      <c r="O53" s="88" t="s">
        <v>1373</v>
      </c>
      <c r="P53" s="88" t="s">
        <v>2505</v>
      </c>
      <c r="Q53" s="88" t="s">
        <v>2505</v>
      </c>
      <c r="R53" s="88" t="s">
        <v>1458</v>
      </c>
      <c r="S53" s="88" t="s">
        <v>2138</v>
      </c>
      <c r="T53" s="88" t="s">
        <v>2138</v>
      </c>
      <c r="U53" s="527" t="s">
        <v>1459</v>
      </c>
      <c r="V53" s="776"/>
      <c r="W53" s="777"/>
      <c r="X53" s="777"/>
      <c r="Y53" s="777"/>
      <c r="Z53" s="778"/>
      <c r="AA53" s="81" t="s">
        <v>421</v>
      </c>
      <c r="AB53" s="88" t="s">
        <v>864</v>
      </c>
      <c r="AC53" s="81" t="s">
        <v>451</v>
      </c>
      <c r="AD53" s="81" t="s">
        <v>452</v>
      </c>
      <c r="AE53" s="81" t="s">
        <v>453</v>
      </c>
      <c r="AF53" s="81" t="s">
        <v>439</v>
      </c>
      <c r="AG53" s="88" t="s">
        <v>864</v>
      </c>
      <c r="AH53" s="81" t="s">
        <v>391</v>
      </c>
      <c r="AI53" s="81" t="s">
        <v>454</v>
      </c>
      <c r="AJ53" s="81" t="s">
        <v>415</v>
      </c>
      <c r="AK53" s="12"/>
    </row>
    <row r="54" spans="1:37" ht="15" customHeight="1">
      <c r="A54" s="12"/>
      <c r="B54" s="763"/>
      <c r="C54" s="59">
        <f t="shared" si="0"/>
        <v>52</v>
      </c>
      <c r="D54" s="58" t="s">
        <v>2137</v>
      </c>
      <c r="E54" s="88" t="s">
        <v>864</v>
      </c>
      <c r="F54" s="88" t="s">
        <v>864</v>
      </c>
      <c r="G54" s="308" t="s">
        <v>2399</v>
      </c>
      <c r="H54" s="308" t="s">
        <v>2399</v>
      </c>
      <c r="I54" s="540"/>
      <c r="J54" s="549" t="s">
        <v>2205</v>
      </c>
      <c r="K54" s="549" t="s">
        <v>2560</v>
      </c>
      <c r="L54" s="541"/>
      <c r="M54" s="623" t="s">
        <v>2166</v>
      </c>
      <c r="N54" s="623" t="s">
        <v>2166</v>
      </c>
      <c r="O54" s="88" t="s">
        <v>1373</v>
      </c>
      <c r="P54" s="88" t="s">
        <v>2505</v>
      </c>
      <c r="Q54" s="88" t="s">
        <v>2505</v>
      </c>
      <c r="R54" s="88" t="s">
        <v>1458</v>
      </c>
      <c r="S54" s="88" t="s">
        <v>2138</v>
      </c>
      <c r="T54" s="88" t="s">
        <v>2138</v>
      </c>
      <c r="U54" s="88" t="s">
        <v>1459</v>
      </c>
      <c r="V54" s="776"/>
      <c r="W54" s="777"/>
      <c r="X54" s="777"/>
      <c r="Y54" s="777"/>
      <c r="Z54" s="778"/>
      <c r="AA54" s="81" t="s">
        <v>421</v>
      </c>
      <c r="AB54" s="88" t="s">
        <v>864</v>
      </c>
      <c r="AC54" s="81" t="s">
        <v>451</v>
      </c>
      <c r="AD54" s="81" t="s">
        <v>452</v>
      </c>
      <c r="AE54" s="81" t="s">
        <v>453</v>
      </c>
      <c r="AF54" s="81" t="s">
        <v>439</v>
      </c>
      <c r="AG54" s="81" t="s">
        <v>455</v>
      </c>
      <c r="AH54" s="81" t="s">
        <v>391</v>
      </c>
      <c r="AI54" s="88" t="s">
        <v>864</v>
      </c>
      <c r="AJ54" s="81" t="s">
        <v>415</v>
      </c>
      <c r="AK54" s="12"/>
    </row>
    <row r="55" spans="1:37" ht="15" customHeight="1">
      <c r="A55" s="12"/>
      <c r="B55" s="763"/>
      <c r="C55" s="59">
        <f t="shared" si="0"/>
        <v>53</v>
      </c>
      <c r="D55" s="58" t="s">
        <v>1716</v>
      </c>
      <c r="E55" s="88" t="s">
        <v>864</v>
      </c>
      <c r="F55" s="88" t="s">
        <v>864</v>
      </c>
      <c r="G55" s="88" t="s">
        <v>2405</v>
      </c>
      <c r="H55" s="88" t="s">
        <v>2405</v>
      </c>
      <c r="I55" s="540"/>
      <c r="J55" s="549" t="s">
        <v>2166</v>
      </c>
      <c r="K55" s="549" t="s">
        <v>2166</v>
      </c>
      <c r="L55" s="541"/>
      <c r="M55" s="623" t="s">
        <v>2166</v>
      </c>
      <c r="N55" s="623" t="s">
        <v>2166</v>
      </c>
      <c r="O55" s="88" t="s">
        <v>864</v>
      </c>
      <c r="P55" s="308" t="s">
        <v>2507</v>
      </c>
      <c r="Q55" s="308" t="s">
        <v>2507</v>
      </c>
      <c r="R55" s="88" t="s">
        <v>864</v>
      </c>
      <c r="S55" s="308" t="s">
        <v>2109</v>
      </c>
      <c r="T55" s="308" t="s">
        <v>2109</v>
      </c>
      <c r="U55" s="308" t="s">
        <v>1460</v>
      </c>
      <c r="V55" s="776"/>
      <c r="W55" s="777"/>
      <c r="X55" s="777"/>
      <c r="Y55" s="777"/>
      <c r="Z55" s="778"/>
      <c r="AA55" s="88" t="s">
        <v>864</v>
      </c>
      <c r="AB55" s="88" t="s">
        <v>864</v>
      </c>
      <c r="AC55" s="81" t="s">
        <v>451</v>
      </c>
      <c r="AD55" s="88" t="s">
        <v>864</v>
      </c>
      <c r="AE55" s="81" t="s">
        <v>456</v>
      </c>
      <c r="AF55" s="81" t="s">
        <v>457</v>
      </c>
      <c r="AG55" s="81" t="s">
        <v>458</v>
      </c>
      <c r="AH55" s="81" t="s">
        <v>391</v>
      </c>
      <c r="AI55" s="88" t="s">
        <v>864</v>
      </c>
      <c r="AJ55" s="81" t="s">
        <v>459</v>
      </c>
      <c r="AK55" s="12"/>
    </row>
    <row r="56" spans="1:37" ht="15" customHeight="1">
      <c r="A56" s="12"/>
      <c r="B56" s="763"/>
      <c r="C56" s="59">
        <f t="shared" si="0"/>
        <v>54</v>
      </c>
      <c r="D56" s="58" t="s">
        <v>1717</v>
      </c>
      <c r="E56" s="88" t="s">
        <v>864</v>
      </c>
      <c r="F56" s="88" t="s">
        <v>864</v>
      </c>
      <c r="G56" s="88" t="s">
        <v>2401</v>
      </c>
      <c r="H56" s="88" t="s">
        <v>2401</v>
      </c>
      <c r="I56" s="540"/>
      <c r="J56" s="549" t="s">
        <v>2206</v>
      </c>
      <c r="K56" s="549" t="s">
        <v>2206</v>
      </c>
      <c r="L56" s="541"/>
      <c r="M56" s="623" t="s">
        <v>2166</v>
      </c>
      <c r="N56" s="623" t="s">
        <v>2166</v>
      </c>
      <c r="O56" s="88" t="s">
        <v>1394</v>
      </c>
      <c r="P56" s="88" t="s">
        <v>2504</v>
      </c>
      <c r="Q56" s="88" t="s">
        <v>2504</v>
      </c>
      <c r="R56" s="88" t="s">
        <v>864</v>
      </c>
      <c r="S56" s="527" t="s">
        <v>2133</v>
      </c>
      <c r="T56" s="527" t="s">
        <v>2133</v>
      </c>
      <c r="U56" s="527" t="s">
        <v>1461</v>
      </c>
      <c r="V56" s="776"/>
      <c r="W56" s="777"/>
      <c r="X56" s="777"/>
      <c r="Y56" s="777"/>
      <c r="Z56" s="778"/>
      <c r="AA56" s="88" t="s">
        <v>864</v>
      </c>
      <c r="AB56" s="88" t="s">
        <v>864</v>
      </c>
      <c r="AC56" s="81" t="s">
        <v>460</v>
      </c>
      <c r="AD56" s="88" t="s">
        <v>864</v>
      </c>
      <c r="AE56" s="88" t="s">
        <v>864</v>
      </c>
      <c r="AF56" s="81" t="s">
        <v>457</v>
      </c>
      <c r="AG56" s="81" t="s">
        <v>458</v>
      </c>
      <c r="AH56" s="81" t="s">
        <v>391</v>
      </c>
      <c r="AI56" s="88" t="s">
        <v>864</v>
      </c>
      <c r="AJ56" s="81" t="s">
        <v>459</v>
      </c>
      <c r="AK56" s="12"/>
    </row>
    <row r="57" spans="1:37" ht="15" customHeight="1">
      <c r="A57" s="12"/>
      <c r="B57" s="763"/>
      <c r="C57" s="59">
        <f t="shared" si="0"/>
        <v>55</v>
      </c>
      <c r="D57" s="58" t="s">
        <v>1718</v>
      </c>
      <c r="E57" s="88" t="s">
        <v>864</v>
      </c>
      <c r="F57" s="88" t="s">
        <v>864</v>
      </c>
      <c r="G57" s="88" t="s">
        <v>2405</v>
      </c>
      <c r="H57" s="88" t="s">
        <v>2405</v>
      </c>
      <c r="I57" s="540"/>
      <c r="J57" s="549" t="s">
        <v>2166</v>
      </c>
      <c r="K57" s="549" t="s">
        <v>2166</v>
      </c>
      <c r="L57" s="541"/>
      <c r="M57" s="623" t="s">
        <v>2166</v>
      </c>
      <c r="N57" s="623" t="s">
        <v>2166</v>
      </c>
      <c r="O57" s="88" t="s">
        <v>864</v>
      </c>
      <c r="P57" s="88" t="s">
        <v>2166</v>
      </c>
      <c r="Q57" s="88" t="s">
        <v>2166</v>
      </c>
      <c r="R57" s="88" t="s">
        <v>864</v>
      </c>
      <c r="S57" s="308" t="s">
        <v>2134</v>
      </c>
      <c r="T57" s="308" t="s">
        <v>2134</v>
      </c>
      <c r="U57" s="88" t="s">
        <v>1462</v>
      </c>
      <c r="V57" s="776"/>
      <c r="W57" s="777"/>
      <c r="X57" s="777"/>
      <c r="Y57" s="777"/>
      <c r="Z57" s="778"/>
      <c r="AA57" s="88" t="s">
        <v>864</v>
      </c>
      <c r="AB57" s="88" t="s">
        <v>864</v>
      </c>
      <c r="AC57" s="81" t="s">
        <v>447</v>
      </c>
      <c r="AD57" s="88" t="s">
        <v>864</v>
      </c>
      <c r="AE57" s="88" t="s">
        <v>864</v>
      </c>
      <c r="AF57" s="81" t="s">
        <v>461</v>
      </c>
      <c r="AG57" s="88" t="s">
        <v>864</v>
      </c>
      <c r="AH57" s="81" t="s">
        <v>391</v>
      </c>
      <c r="AI57" s="88" t="s">
        <v>864</v>
      </c>
      <c r="AJ57" s="81" t="s">
        <v>462</v>
      </c>
      <c r="AK57" s="12"/>
    </row>
    <row r="58" spans="1:37" ht="15" customHeight="1">
      <c r="A58" s="12"/>
      <c r="B58" s="763"/>
      <c r="C58" s="59">
        <f t="shared" si="0"/>
        <v>56</v>
      </c>
      <c r="D58" s="58" t="s">
        <v>1719</v>
      </c>
      <c r="E58" s="88" t="s">
        <v>864</v>
      </c>
      <c r="F58" s="88" t="s">
        <v>864</v>
      </c>
      <c r="G58" s="88" t="s">
        <v>2406</v>
      </c>
      <c r="H58" s="88" t="s">
        <v>2406</v>
      </c>
      <c r="I58" s="540"/>
      <c r="J58" s="549" t="s">
        <v>2212</v>
      </c>
      <c r="K58" s="549" t="s">
        <v>2212</v>
      </c>
      <c r="L58" s="541"/>
      <c r="M58" s="623" t="s">
        <v>2483</v>
      </c>
      <c r="N58" s="623" t="s">
        <v>2483</v>
      </c>
      <c r="O58" s="88" t="s">
        <v>1373</v>
      </c>
      <c r="P58" s="308" t="s">
        <v>2166</v>
      </c>
      <c r="Q58" s="308" t="s">
        <v>2166</v>
      </c>
      <c r="R58" s="88" t="s">
        <v>864</v>
      </c>
      <c r="S58" s="527" t="s">
        <v>2204</v>
      </c>
      <c r="T58" s="527" t="s">
        <v>2204</v>
      </c>
      <c r="U58" s="527" t="s">
        <v>1410</v>
      </c>
      <c r="V58" s="776"/>
      <c r="W58" s="777"/>
      <c r="X58" s="777"/>
      <c r="Y58" s="777"/>
      <c r="Z58" s="778"/>
      <c r="AA58" s="81" t="s">
        <v>463</v>
      </c>
      <c r="AB58" s="88" t="s">
        <v>864</v>
      </c>
      <c r="AC58" s="81" t="s">
        <v>451</v>
      </c>
      <c r="AD58" s="88" t="s">
        <v>864</v>
      </c>
      <c r="AE58" s="88" t="s">
        <v>864</v>
      </c>
      <c r="AF58" s="81" t="s">
        <v>464</v>
      </c>
      <c r="AG58" s="81" t="s">
        <v>465</v>
      </c>
      <c r="AH58" s="81" t="s">
        <v>398</v>
      </c>
      <c r="AI58" s="88" t="s">
        <v>864</v>
      </c>
      <c r="AJ58" s="81" t="s">
        <v>466</v>
      </c>
      <c r="AK58" s="12"/>
    </row>
    <row r="59" spans="1:37" ht="15" customHeight="1">
      <c r="A59" s="12"/>
      <c r="B59" s="763"/>
      <c r="C59" s="59">
        <f t="shared" si="0"/>
        <v>57</v>
      </c>
      <c r="D59" s="58" t="s">
        <v>1722</v>
      </c>
      <c r="E59" s="88" t="s">
        <v>864</v>
      </c>
      <c r="F59" s="88" t="s">
        <v>864</v>
      </c>
      <c r="G59" s="308" t="s">
        <v>2400</v>
      </c>
      <c r="H59" s="308" t="s">
        <v>2400</v>
      </c>
      <c r="I59" s="540"/>
      <c r="J59" s="549" t="s">
        <v>2189</v>
      </c>
      <c r="K59" s="549" t="s">
        <v>2189</v>
      </c>
      <c r="L59" s="541"/>
      <c r="M59" s="623" t="s">
        <v>2166</v>
      </c>
      <c r="N59" s="623" t="s">
        <v>2166</v>
      </c>
      <c r="O59" s="88" t="s">
        <v>1373</v>
      </c>
      <c r="P59" s="88" t="s">
        <v>2503</v>
      </c>
      <c r="Q59" s="88" t="s">
        <v>2503</v>
      </c>
      <c r="R59" s="88" t="s">
        <v>1463</v>
      </c>
      <c r="S59" s="88" t="s">
        <v>2132</v>
      </c>
      <c r="T59" s="88" t="s">
        <v>2132</v>
      </c>
      <c r="U59" s="88" t="s">
        <v>1464</v>
      </c>
      <c r="V59" s="776"/>
      <c r="W59" s="777"/>
      <c r="X59" s="777"/>
      <c r="Y59" s="777"/>
      <c r="Z59" s="778"/>
      <c r="AA59" s="81" t="s">
        <v>467</v>
      </c>
      <c r="AB59" s="88" t="s">
        <v>864</v>
      </c>
      <c r="AC59" s="81" t="s">
        <v>460</v>
      </c>
      <c r="AD59" s="81" t="s">
        <v>468</v>
      </c>
      <c r="AE59" s="81" t="s">
        <v>450</v>
      </c>
      <c r="AF59" s="81" t="s">
        <v>439</v>
      </c>
      <c r="AG59" s="81" t="s">
        <v>469</v>
      </c>
      <c r="AH59" s="81" t="s">
        <v>391</v>
      </c>
      <c r="AI59" s="81" t="s">
        <v>470</v>
      </c>
      <c r="AJ59" s="81" t="s">
        <v>456</v>
      </c>
      <c r="AK59" s="12"/>
    </row>
    <row r="60" spans="1:37" ht="15" customHeight="1">
      <c r="A60" s="12"/>
      <c r="B60" s="764"/>
      <c r="C60" s="59">
        <f t="shared" si="0"/>
        <v>58</v>
      </c>
      <c r="D60" s="58" t="s">
        <v>1723</v>
      </c>
      <c r="E60" s="88" t="s">
        <v>864</v>
      </c>
      <c r="F60" s="88" t="s">
        <v>864</v>
      </c>
      <c r="G60" s="308" t="s">
        <v>2400</v>
      </c>
      <c r="H60" s="308" t="s">
        <v>2400</v>
      </c>
      <c r="I60" s="540"/>
      <c r="J60" s="549" t="s">
        <v>2190</v>
      </c>
      <c r="K60" s="549" t="s">
        <v>2561</v>
      </c>
      <c r="L60" s="541"/>
      <c r="M60" s="623" t="s">
        <v>2166</v>
      </c>
      <c r="N60" s="623" t="s">
        <v>2166</v>
      </c>
      <c r="O60" s="88" t="s">
        <v>1373</v>
      </c>
      <c r="P60" s="88" t="s">
        <v>2503</v>
      </c>
      <c r="Q60" s="88" t="s">
        <v>2503</v>
      </c>
      <c r="R60" s="88" t="s">
        <v>1463</v>
      </c>
      <c r="S60" s="88" t="s">
        <v>2132</v>
      </c>
      <c r="T60" s="88" t="s">
        <v>2132</v>
      </c>
      <c r="U60" s="88" t="s">
        <v>1464</v>
      </c>
      <c r="V60" s="776"/>
      <c r="W60" s="777"/>
      <c r="X60" s="777"/>
      <c r="Y60" s="777"/>
      <c r="Z60" s="778"/>
      <c r="AA60" s="81" t="s">
        <v>467</v>
      </c>
      <c r="AB60" s="88" t="s">
        <v>864</v>
      </c>
      <c r="AC60" s="546" t="s">
        <v>2191</v>
      </c>
      <c r="AD60" s="81" t="s">
        <v>468</v>
      </c>
      <c r="AE60" s="81" t="s">
        <v>450</v>
      </c>
      <c r="AF60" s="81" t="s">
        <v>439</v>
      </c>
      <c r="AG60" s="88" t="s">
        <v>864</v>
      </c>
      <c r="AH60" s="81" t="s">
        <v>391</v>
      </c>
      <c r="AI60" s="81" t="s">
        <v>470</v>
      </c>
      <c r="AJ60" s="81" t="s">
        <v>456</v>
      </c>
      <c r="AK60" s="12"/>
    </row>
    <row r="61" spans="1:37" ht="15" customHeight="1">
      <c r="A61" s="12"/>
      <c r="B61" s="750" t="s">
        <v>1689</v>
      </c>
      <c r="C61" s="35">
        <f t="shared" si="0"/>
        <v>59</v>
      </c>
      <c r="D61" s="36" t="s">
        <v>1711</v>
      </c>
      <c r="E61" s="88" t="s">
        <v>864</v>
      </c>
      <c r="F61" s="88" t="s">
        <v>864</v>
      </c>
      <c r="G61" s="88" t="s">
        <v>2417</v>
      </c>
      <c r="H61" s="88" t="s">
        <v>2417</v>
      </c>
      <c r="I61" s="540"/>
      <c r="J61" s="549" t="s">
        <v>2166</v>
      </c>
      <c r="K61" s="549" t="s">
        <v>2166</v>
      </c>
      <c r="L61" s="541"/>
      <c r="M61" s="623" t="s">
        <v>2166</v>
      </c>
      <c r="N61" s="623" t="s">
        <v>2166</v>
      </c>
      <c r="O61" s="88" t="s">
        <v>864</v>
      </c>
      <c r="P61" s="308" t="s">
        <v>2166</v>
      </c>
      <c r="Q61" s="308" t="s">
        <v>2166</v>
      </c>
      <c r="R61" s="88" t="s">
        <v>864</v>
      </c>
      <c r="S61" s="527" t="s">
        <v>2408</v>
      </c>
      <c r="T61" s="527" t="s">
        <v>2408</v>
      </c>
      <c r="U61" s="308" t="s">
        <v>1465</v>
      </c>
      <c r="V61" s="776"/>
      <c r="W61" s="777"/>
      <c r="X61" s="777"/>
      <c r="Y61" s="777"/>
      <c r="Z61" s="778"/>
      <c r="AA61" s="546" t="s">
        <v>2416</v>
      </c>
      <c r="AB61" s="88" t="s">
        <v>864</v>
      </c>
      <c r="AC61" s="88" t="s">
        <v>864</v>
      </c>
      <c r="AD61" s="88" t="s">
        <v>864</v>
      </c>
      <c r="AE61" s="81" t="s">
        <v>456</v>
      </c>
      <c r="AF61" s="88" t="s">
        <v>864</v>
      </c>
      <c r="AG61" s="88" t="s">
        <v>864</v>
      </c>
      <c r="AH61" s="81" t="s">
        <v>391</v>
      </c>
      <c r="AI61" s="88" t="s">
        <v>864</v>
      </c>
      <c r="AJ61" s="81" t="s">
        <v>393</v>
      </c>
      <c r="AK61" s="12"/>
    </row>
    <row r="62" spans="1:37" ht="15" customHeight="1">
      <c r="A62" s="12"/>
      <c r="B62" s="751"/>
      <c r="C62" s="39">
        <f t="shared" si="0"/>
        <v>60</v>
      </c>
      <c r="D62" s="36" t="s">
        <v>1712</v>
      </c>
      <c r="E62" s="88" t="s">
        <v>864</v>
      </c>
      <c r="F62" s="88" t="s">
        <v>864</v>
      </c>
      <c r="G62" s="88" t="s">
        <v>2411</v>
      </c>
      <c r="H62" s="88" t="s">
        <v>2411</v>
      </c>
      <c r="I62" s="540"/>
      <c r="J62" s="549" t="s">
        <v>2200</v>
      </c>
      <c r="K62" s="549" t="s">
        <v>2200</v>
      </c>
      <c r="L62" s="541"/>
      <c r="M62" s="623" t="s">
        <v>2166</v>
      </c>
      <c r="N62" s="623" t="s">
        <v>2166</v>
      </c>
      <c r="O62" s="88" t="s">
        <v>864</v>
      </c>
      <c r="P62" s="88" t="s">
        <v>2508</v>
      </c>
      <c r="Q62" s="88" t="s">
        <v>2508</v>
      </c>
      <c r="R62" s="88" t="s">
        <v>1466</v>
      </c>
      <c r="S62" s="88" t="s">
        <v>1467</v>
      </c>
      <c r="T62" s="88" t="s">
        <v>1467</v>
      </c>
      <c r="U62" s="88" t="s">
        <v>1467</v>
      </c>
      <c r="V62" s="776"/>
      <c r="W62" s="777"/>
      <c r="X62" s="777"/>
      <c r="Y62" s="777"/>
      <c r="Z62" s="778"/>
      <c r="AA62" s="81" t="s">
        <v>471</v>
      </c>
      <c r="AB62" s="88" t="s">
        <v>864</v>
      </c>
      <c r="AC62" s="88" t="s">
        <v>864</v>
      </c>
      <c r="AD62" s="81" t="s">
        <v>472</v>
      </c>
      <c r="AE62" s="88" t="s">
        <v>864</v>
      </c>
      <c r="AF62" s="88" t="s">
        <v>864</v>
      </c>
      <c r="AG62" s="88" t="s">
        <v>864</v>
      </c>
      <c r="AH62" s="81" t="s">
        <v>391</v>
      </c>
      <c r="AI62" s="81" t="s">
        <v>392</v>
      </c>
      <c r="AJ62" s="81" t="s">
        <v>393</v>
      </c>
      <c r="AK62" s="12"/>
    </row>
    <row r="63" spans="1:37" ht="15" customHeight="1">
      <c r="A63" s="12"/>
      <c r="B63" s="751"/>
      <c r="C63" s="39">
        <f t="shared" si="0"/>
        <v>61</v>
      </c>
      <c r="D63" s="36" t="s">
        <v>1713</v>
      </c>
      <c r="E63" s="88" t="s">
        <v>864</v>
      </c>
      <c r="F63" s="88" t="s">
        <v>864</v>
      </c>
      <c r="G63" s="88" t="s">
        <v>2404</v>
      </c>
      <c r="H63" s="88" t="s">
        <v>2404</v>
      </c>
      <c r="I63" s="540"/>
      <c r="J63" s="549" t="s">
        <v>2201</v>
      </c>
      <c r="K63" s="549" t="s">
        <v>2201</v>
      </c>
      <c r="L63" s="541"/>
      <c r="M63" s="623" t="s">
        <v>2471</v>
      </c>
      <c r="N63" s="623" t="s">
        <v>2471</v>
      </c>
      <c r="O63" s="88" t="s">
        <v>1373</v>
      </c>
      <c r="P63" s="88" t="s">
        <v>375</v>
      </c>
      <c r="Q63" s="88" t="s">
        <v>375</v>
      </c>
      <c r="R63" s="88" t="s">
        <v>1403</v>
      </c>
      <c r="S63" s="527" t="s">
        <v>2139</v>
      </c>
      <c r="T63" s="527" t="s">
        <v>2139</v>
      </c>
      <c r="U63" s="88" t="s">
        <v>1410</v>
      </c>
      <c r="V63" s="776"/>
      <c r="W63" s="777"/>
      <c r="X63" s="777"/>
      <c r="Y63" s="777"/>
      <c r="Z63" s="778"/>
      <c r="AA63" s="88" t="s">
        <v>864</v>
      </c>
      <c r="AB63" s="88" t="s">
        <v>864</v>
      </c>
      <c r="AC63" s="88" t="s">
        <v>864</v>
      </c>
      <c r="AD63" s="88" t="s">
        <v>864</v>
      </c>
      <c r="AE63" s="88" t="s">
        <v>864</v>
      </c>
      <c r="AF63" s="88" t="s">
        <v>864</v>
      </c>
      <c r="AG63" s="88" t="s">
        <v>864</v>
      </c>
      <c r="AH63" s="88" t="s">
        <v>864</v>
      </c>
      <c r="AI63" s="88" t="s">
        <v>864</v>
      </c>
      <c r="AJ63" s="88" t="s">
        <v>864</v>
      </c>
      <c r="AK63" s="12"/>
    </row>
    <row r="64" spans="1:37" ht="15" customHeight="1">
      <c r="A64" s="12"/>
      <c r="B64" s="751"/>
      <c r="C64" s="39">
        <f t="shared" si="0"/>
        <v>62</v>
      </c>
      <c r="D64" s="36" t="s">
        <v>1714</v>
      </c>
      <c r="E64" s="88" t="s">
        <v>864</v>
      </c>
      <c r="F64" s="88" t="s">
        <v>864</v>
      </c>
      <c r="G64" s="88" t="s">
        <v>2406</v>
      </c>
      <c r="H64" s="88" t="s">
        <v>2406</v>
      </c>
      <c r="I64" s="540"/>
      <c r="J64" s="549" t="s">
        <v>2212</v>
      </c>
      <c r="K64" s="549" t="s">
        <v>2212</v>
      </c>
      <c r="L64" s="541"/>
      <c r="M64" s="623" t="s">
        <v>2483</v>
      </c>
      <c r="N64" s="623" t="s">
        <v>2483</v>
      </c>
      <c r="O64" s="88" t="s">
        <v>1374</v>
      </c>
      <c r="P64" s="88" t="s">
        <v>2166</v>
      </c>
      <c r="Q64" s="88" t="s">
        <v>2166</v>
      </c>
      <c r="R64" s="88" t="s">
        <v>864</v>
      </c>
      <c r="S64" s="308" t="s">
        <v>2135</v>
      </c>
      <c r="T64" s="308" t="s">
        <v>2135</v>
      </c>
      <c r="U64" s="308" t="s">
        <v>1410</v>
      </c>
      <c r="V64" s="776"/>
      <c r="W64" s="777"/>
      <c r="X64" s="777"/>
      <c r="Y64" s="777"/>
      <c r="Z64" s="778"/>
      <c r="AA64" s="81" t="s">
        <v>471</v>
      </c>
      <c r="AB64" s="88" t="s">
        <v>864</v>
      </c>
      <c r="AC64" s="81" t="s">
        <v>473</v>
      </c>
      <c r="AD64" s="88" t="s">
        <v>864</v>
      </c>
      <c r="AE64" s="88" t="s">
        <v>864</v>
      </c>
      <c r="AF64" s="81" t="s">
        <v>457</v>
      </c>
      <c r="AG64" s="81" t="s">
        <v>458</v>
      </c>
      <c r="AH64" s="81" t="s">
        <v>391</v>
      </c>
      <c r="AI64" s="88" t="s">
        <v>864</v>
      </c>
      <c r="AJ64" s="81" t="s">
        <v>459</v>
      </c>
      <c r="AK64" s="12"/>
    </row>
    <row r="65" spans="1:37" ht="15" customHeight="1">
      <c r="A65" s="12"/>
      <c r="B65" s="751"/>
      <c r="C65" s="39">
        <f t="shared" si="0"/>
        <v>63</v>
      </c>
      <c r="D65" s="36" t="s">
        <v>352</v>
      </c>
      <c r="E65" s="88" t="s">
        <v>864</v>
      </c>
      <c r="F65" s="88" t="s">
        <v>864</v>
      </c>
      <c r="G65" s="88" t="s">
        <v>2409</v>
      </c>
      <c r="H65" s="88" t="s">
        <v>2409</v>
      </c>
      <c r="I65" s="540"/>
      <c r="J65" s="549" t="s">
        <v>2212</v>
      </c>
      <c r="K65" s="549" t="s">
        <v>2212</v>
      </c>
      <c r="L65" s="541"/>
      <c r="M65" s="623" t="s">
        <v>2485</v>
      </c>
      <c r="N65" s="623" t="s">
        <v>2485</v>
      </c>
      <c r="O65" s="88" t="s">
        <v>1373</v>
      </c>
      <c r="P65" s="88" t="s">
        <v>2500</v>
      </c>
      <c r="Q65" s="88" t="s">
        <v>2500</v>
      </c>
      <c r="R65" s="88" t="s">
        <v>1403</v>
      </c>
      <c r="S65" s="88" t="s">
        <v>864</v>
      </c>
      <c r="T65" s="88" t="s">
        <v>864</v>
      </c>
      <c r="U65" s="527" t="s">
        <v>1468</v>
      </c>
      <c r="V65" s="776"/>
      <c r="W65" s="777"/>
      <c r="X65" s="777"/>
      <c r="Y65" s="777"/>
      <c r="Z65" s="778"/>
      <c r="AA65" s="88" t="s">
        <v>864</v>
      </c>
      <c r="AB65" s="88" t="s">
        <v>864</v>
      </c>
      <c r="AC65" s="88" t="s">
        <v>864</v>
      </c>
      <c r="AD65" s="88" t="s">
        <v>864</v>
      </c>
      <c r="AE65" s="88" t="s">
        <v>864</v>
      </c>
      <c r="AF65" s="88" t="s">
        <v>864</v>
      </c>
      <c r="AG65" s="88" t="s">
        <v>864</v>
      </c>
      <c r="AH65" s="88" t="s">
        <v>864</v>
      </c>
      <c r="AI65" s="88" t="s">
        <v>864</v>
      </c>
      <c r="AJ65" s="88" t="s">
        <v>864</v>
      </c>
      <c r="AK65" s="12"/>
    </row>
    <row r="66" spans="1:37" ht="15" customHeight="1">
      <c r="A66" s="12"/>
      <c r="B66" s="752"/>
      <c r="C66" s="39">
        <f t="shared" si="0"/>
        <v>64</v>
      </c>
      <c r="D66" s="36" t="s">
        <v>353</v>
      </c>
      <c r="E66" s="88" t="s">
        <v>864</v>
      </c>
      <c r="F66" s="88" t="s">
        <v>864</v>
      </c>
      <c r="G66" s="308" t="s">
        <v>2410</v>
      </c>
      <c r="H66" s="308" t="s">
        <v>2410</v>
      </c>
      <c r="I66" s="540"/>
      <c r="J66" s="549" t="s">
        <v>2212</v>
      </c>
      <c r="K66" s="549" t="s">
        <v>2212</v>
      </c>
      <c r="L66" s="541"/>
      <c r="M66" s="623" t="s">
        <v>2484</v>
      </c>
      <c r="N66" s="623" t="s">
        <v>2484</v>
      </c>
      <c r="O66" s="88" t="s">
        <v>864</v>
      </c>
      <c r="P66" s="88" t="s">
        <v>2500</v>
      </c>
      <c r="Q66" s="88" t="s">
        <v>2500</v>
      </c>
      <c r="R66" s="88" t="s">
        <v>1469</v>
      </c>
      <c r="S66" s="527" t="s">
        <v>2554</v>
      </c>
      <c r="T66" s="308" t="s">
        <v>864</v>
      </c>
      <c r="U66" s="88" t="s">
        <v>1410</v>
      </c>
      <c r="V66" s="776"/>
      <c r="W66" s="777"/>
      <c r="X66" s="777"/>
      <c r="Y66" s="777"/>
      <c r="Z66" s="778"/>
      <c r="AA66" s="88" t="s">
        <v>864</v>
      </c>
      <c r="AB66" s="88" t="s">
        <v>864</v>
      </c>
      <c r="AC66" s="88" t="s">
        <v>864</v>
      </c>
      <c r="AD66" s="88" t="s">
        <v>864</v>
      </c>
      <c r="AE66" s="88" t="s">
        <v>864</v>
      </c>
      <c r="AF66" s="88" t="s">
        <v>864</v>
      </c>
      <c r="AG66" s="88" t="s">
        <v>864</v>
      </c>
      <c r="AH66" s="88" t="s">
        <v>864</v>
      </c>
      <c r="AI66" s="88" t="s">
        <v>864</v>
      </c>
      <c r="AJ66" s="88" t="s">
        <v>864</v>
      </c>
      <c r="AK66" s="12"/>
    </row>
    <row r="67" spans="1:37" ht="15" customHeight="1">
      <c r="A67" s="12"/>
      <c r="B67" s="753" t="s">
        <v>1690</v>
      </c>
      <c r="C67" s="41">
        <f t="shared" si="0"/>
        <v>65</v>
      </c>
      <c r="D67" s="42" t="s">
        <v>354</v>
      </c>
      <c r="E67" s="88" t="s">
        <v>864</v>
      </c>
      <c r="F67" s="88" t="s">
        <v>864</v>
      </c>
      <c r="G67" s="88" t="s">
        <v>2166</v>
      </c>
      <c r="H67" s="88" t="s">
        <v>2166</v>
      </c>
      <c r="I67" s="540"/>
      <c r="J67" s="549" t="s">
        <v>2212</v>
      </c>
      <c r="K67" s="549" t="s">
        <v>2212</v>
      </c>
      <c r="L67" s="541"/>
      <c r="M67" s="623" t="s">
        <v>2471</v>
      </c>
      <c r="N67" s="623" t="s">
        <v>2471</v>
      </c>
      <c r="O67" s="88" t="s">
        <v>1373</v>
      </c>
      <c r="P67" s="308" t="s">
        <v>2500</v>
      </c>
      <c r="Q67" s="308" t="s">
        <v>2500</v>
      </c>
      <c r="R67" s="88" t="s">
        <v>1403</v>
      </c>
      <c r="S67" s="88" t="s">
        <v>2140</v>
      </c>
      <c r="T67" s="88" t="s">
        <v>2140</v>
      </c>
      <c r="U67" s="88" t="s">
        <v>1470</v>
      </c>
      <c r="V67" s="776"/>
      <c r="W67" s="777"/>
      <c r="X67" s="777"/>
      <c r="Y67" s="777"/>
      <c r="Z67" s="778"/>
      <c r="AA67" s="88" t="s">
        <v>864</v>
      </c>
      <c r="AB67" s="88" t="s">
        <v>864</v>
      </c>
      <c r="AC67" s="88" t="s">
        <v>864</v>
      </c>
      <c r="AD67" s="88" t="s">
        <v>864</v>
      </c>
      <c r="AE67" s="88" t="s">
        <v>864</v>
      </c>
      <c r="AF67" s="88" t="s">
        <v>864</v>
      </c>
      <c r="AG67" s="88" t="s">
        <v>864</v>
      </c>
      <c r="AH67" s="88" t="s">
        <v>864</v>
      </c>
      <c r="AI67" s="88" t="s">
        <v>864</v>
      </c>
      <c r="AJ67" s="88" t="s">
        <v>864</v>
      </c>
      <c r="AK67" s="12"/>
    </row>
    <row r="68" spans="1:37" ht="15" customHeight="1">
      <c r="A68" s="12"/>
      <c r="B68" s="755"/>
      <c r="C68" s="43">
        <f t="shared" si="0"/>
        <v>66</v>
      </c>
      <c r="D68" s="42" t="s">
        <v>355</v>
      </c>
      <c r="E68" s="88" t="s">
        <v>864</v>
      </c>
      <c r="F68" s="88" t="s">
        <v>864</v>
      </c>
      <c r="G68" s="88" t="s">
        <v>2166</v>
      </c>
      <c r="H68" s="88" t="s">
        <v>2166</v>
      </c>
      <c r="I68" s="540"/>
      <c r="J68" s="549" t="s">
        <v>2212</v>
      </c>
      <c r="K68" s="549" t="s">
        <v>2212</v>
      </c>
      <c r="L68" s="541"/>
      <c r="M68" s="623" t="s">
        <v>2471</v>
      </c>
      <c r="N68" s="623" t="s">
        <v>2471</v>
      </c>
      <c r="O68" s="88" t="s">
        <v>864</v>
      </c>
      <c r="P68" s="88" t="s">
        <v>2500</v>
      </c>
      <c r="Q68" s="88" t="s">
        <v>2500</v>
      </c>
      <c r="R68" s="88" t="s">
        <v>1471</v>
      </c>
      <c r="S68" s="88" t="s">
        <v>2140</v>
      </c>
      <c r="T68" s="88" t="s">
        <v>2140</v>
      </c>
      <c r="U68" s="88" t="s">
        <v>1470</v>
      </c>
      <c r="V68" s="776"/>
      <c r="W68" s="777"/>
      <c r="X68" s="777"/>
      <c r="Y68" s="777"/>
      <c r="Z68" s="778"/>
      <c r="AA68" s="88" t="s">
        <v>864</v>
      </c>
      <c r="AB68" s="88" t="s">
        <v>864</v>
      </c>
      <c r="AC68" s="88" t="s">
        <v>864</v>
      </c>
      <c r="AD68" s="88" t="s">
        <v>864</v>
      </c>
      <c r="AE68" s="88" t="s">
        <v>864</v>
      </c>
      <c r="AF68" s="88" t="s">
        <v>864</v>
      </c>
      <c r="AG68" s="88" t="s">
        <v>864</v>
      </c>
      <c r="AH68" s="88" t="s">
        <v>864</v>
      </c>
      <c r="AI68" s="88" t="s">
        <v>864</v>
      </c>
      <c r="AJ68" s="88" t="s">
        <v>864</v>
      </c>
      <c r="AK68" s="12"/>
    </row>
    <row r="69" spans="1:37" ht="15" customHeight="1">
      <c r="A69" s="12"/>
      <c r="B69" s="765" t="s">
        <v>1691</v>
      </c>
      <c r="C69" s="60">
        <f t="shared" ref="C69:C80" si="1">C68+1</f>
        <v>67</v>
      </c>
      <c r="D69" s="61" t="s">
        <v>1359</v>
      </c>
      <c r="E69" s="88" t="s">
        <v>864</v>
      </c>
      <c r="F69" s="88" t="s">
        <v>864</v>
      </c>
      <c r="G69" s="308" t="s">
        <v>2415</v>
      </c>
      <c r="H69" s="308" t="s">
        <v>2415</v>
      </c>
      <c r="I69" s="540"/>
      <c r="J69" s="549" t="s">
        <v>2192</v>
      </c>
      <c r="K69" s="549" t="s">
        <v>2192</v>
      </c>
      <c r="L69" s="541"/>
      <c r="M69" s="623" t="s">
        <v>2482</v>
      </c>
      <c r="N69" s="623" t="s">
        <v>2482</v>
      </c>
      <c r="O69" s="88" t="s">
        <v>1395</v>
      </c>
      <c r="P69" s="88" t="s">
        <v>2494</v>
      </c>
      <c r="Q69" s="88" t="s">
        <v>2494</v>
      </c>
      <c r="R69" s="88" t="s">
        <v>1472</v>
      </c>
      <c r="S69" s="88" t="s">
        <v>2141</v>
      </c>
      <c r="T69" s="88" t="s">
        <v>2141</v>
      </c>
      <c r="U69" s="88" t="s">
        <v>1473</v>
      </c>
      <c r="V69" s="776"/>
      <c r="W69" s="777"/>
      <c r="X69" s="777"/>
      <c r="Y69" s="777"/>
      <c r="Z69" s="778"/>
      <c r="AA69" s="88" t="s">
        <v>864</v>
      </c>
      <c r="AB69" s="88" t="s">
        <v>864</v>
      </c>
      <c r="AC69" s="88" t="s">
        <v>864</v>
      </c>
      <c r="AD69" s="88" t="s">
        <v>864</v>
      </c>
      <c r="AE69" s="88" t="s">
        <v>864</v>
      </c>
      <c r="AF69" s="88" t="s">
        <v>864</v>
      </c>
      <c r="AG69" s="88" t="s">
        <v>864</v>
      </c>
      <c r="AH69" s="88" t="s">
        <v>864</v>
      </c>
      <c r="AI69" s="88" t="s">
        <v>864</v>
      </c>
      <c r="AJ69" s="88" t="s">
        <v>864</v>
      </c>
      <c r="AK69" s="12"/>
    </row>
    <row r="70" spans="1:37" ht="15" customHeight="1">
      <c r="A70" s="12"/>
      <c r="B70" s="766"/>
      <c r="C70" s="301">
        <f t="shared" si="1"/>
        <v>68</v>
      </c>
      <c r="D70" s="61" t="s">
        <v>356</v>
      </c>
      <c r="E70" s="88" t="s">
        <v>864</v>
      </c>
      <c r="F70" s="88" t="s">
        <v>864</v>
      </c>
      <c r="G70" s="88" t="s">
        <v>2415</v>
      </c>
      <c r="H70" s="88" t="s">
        <v>2415</v>
      </c>
      <c r="I70" s="540"/>
      <c r="J70" s="549" t="s">
        <v>2192</v>
      </c>
      <c r="K70" s="549" t="s">
        <v>2192</v>
      </c>
      <c r="L70" s="541"/>
      <c r="M70" s="623" t="s">
        <v>2482</v>
      </c>
      <c r="N70" s="623" t="s">
        <v>2482</v>
      </c>
      <c r="O70" s="88" t="s">
        <v>1396</v>
      </c>
      <c r="P70" s="308" t="s">
        <v>2494</v>
      </c>
      <c r="Q70" s="308" t="s">
        <v>2494</v>
      </c>
      <c r="R70" s="88" t="s">
        <v>1472</v>
      </c>
      <c r="S70" s="88" t="s">
        <v>2141</v>
      </c>
      <c r="T70" s="88" t="s">
        <v>2141</v>
      </c>
      <c r="U70" s="88" t="s">
        <v>1474</v>
      </c>
      <c r="V70" s="776"/>
      <c r="W70" s="777"/>
      <c r="X70" s="777"/>
      <c r="Y70" s="777"/>
      <c r="Z70" s="778"/>
      <c r="AA70" s="81" t="s">
        <v>474</v>
      </c>
      <c r="AB70" s="81" t="s">
        <v>475</v>
      </c>
      <c r="AC70" s="81" t="s">
        <v>476</v>
      </c>
      <c r="AD70" s="88" t="s">
        <v>864</v>
      </c>
      <c r="AE70" s="88" t="s">
        <v>864</v>
      </c>
      <c r="AF70" s="81" t="s">
        <v>377</v>
      </c>
      <c r="AG70" s="81" t="s">
        <v>311</v>
      </c>
      <c r="AH70" s="81" t="s">
        <v>374</v>
      </c>
      <c r="AI70" s="81" t="s">
        <v>403</v>
      </c>
      <c r="AJ70" s="81" t="s">
        <v>404</v>
      </c>
      <c r="AK70" s="12"/>
    </row>
    <row r="71" spans="1:37" ht="15" customHeight="1">
      <c r="A71" s="12"/>
      <c r="B71" s="756" t="s">
        <v>23</v>
      </c>
      <c r="C71" s="45">
        <f t="shared" si="1"/>
        <v>69</v>
      </c>
      <c r="D71" s="46" t="s">
        <v>1709</v>
      </c>
      <c r="E71" s="88" t="s">
        <v>864</v>
      </c>
      <c r="F71" s="88" t="s">
        <v>864</v>
      </c>
      <c r="G71" s="308" t="s">
        <v>2395</v>
      </c>
      <c r="H71" s="308" t="s">
        <v>2395</v>
      </c>
      <c r="I71" s="540"/>
      <c r="J71" s="549" t="s">
        <v>2183</v>
      </c>
      <c r="K71" s="549" t="s">
        <v>2183</v>
      </c>
      <c r="L71" s="541"/>
      <c r="M71" s="623" t="s">
        <v>2471</v>
      </c>
      <c r="N71" s="623" t="s">
        <v>2471</v>
      </c>
      <c r="O71" s="88" t="s">
        <v>1373</v>
      </c>
      <c r="P71" s="88" t="s">
        <v>2500</v>
      </c>
      <c r="Q71" s="88" t="s">
        <v>2500</v>
      </c>
      <c r="R71" s="88" t="s">
        <v>1403</v>
      </c>
      <c r="S71" s="308" t="s">
        <v>2142</v>
      </c>
      <c r="T71" s="308" t="s">
        <v>2142</v>
      </c>
      <c r="U71" s="308" t="s">
        <v>1410</v>
      </c>
      <c r="V71" s="776"/>
      <c r="W71" s="777"/>
      <c r="X71" s="777"/>
      <c r="Y71" s="777"/>
      <c r="Z71" s="778"/>
      <c r="AA71" s="81" t="s">
        <v>477</v>
      </c>
      <c r="AB71" s="88" t="s">
        <v>864</v>
      </c>
      <c r="AC71" s="81" t="s">
        <v>478</v>
      </c>
      <c r="AD71" s="88" t="s">
        <v>864</v>
      </c>
      <c r="AE71" s="88" t="s">
        <v>864</v>
      </c>
      <c r="AF71" s="81" t="s">
        <v>377</v>
      </c>
      <c r="AG71" s="81" t="s">
        <v>475</v>
      </c>
      <c r="AH71" s="81" t="s">
        <v>476</v>
      </c>
      <c r="AI71" s="88" t="s">
        <v>864</v>
      </c>
      <c r="AJ71" s="81" t="s">
        <v>404</v>
      </c>
      <c r="AK71" s="12"/>
    </row>
    <row r="72" spans="1:37" ht="15" customHeight="1">
      <c r="A72" s="12"/>
      <c r="B72" s="757"/>
      <c r="C72" s="47">
        <f t="shared" si="1"/>
        <v>70</v>
      </c>
      <c r="D72" s="46" t="s">
        <v>1708</v>
      </c>
      <c r="E72" s="88" t="s">
        <v>864</v>
      </c>
      <c r="F72" s="88" t="s">
        <v>864</v>
      </c>
      <c r="G72" s="308" t="s">
        <v>2414</v>
      </c>
      <c r="H72" s="308" t="s">
        <v>2414</v>
      </c>
      <c r="I72" s="540"/>
      <c r="J72" s="549" t="s">
        <v>2211</v>
      </c>
      <c r="K72" s="549" t="s">
        <v>2211</v>
      </c>
      <c r="L72" s="541"/>
      <c r="M72" s="623" t="s">
        <v>2166</v>
      </c>
      <c r="N72" s="623" t="s">
        <v>2166</v>
      </c>
      <c r="O72" s="88" t="s">
        <v>1397</v>
      </c>
      <c r="P72" s="308" t="s">
        <v>2500</v>
      </c>
      <c r="Q72" s="308" t="s">
        <v>2500</v>
      </c>
      <c r="R72" s="88" t="s">
        <v>1403</v>
      </c>
      <c r="S72" s="88" t="s">
        <v>2143</v>
      </c>
      <c r="T72" s="88" t="s">
        <v>2143</v>
      </c>
      <c r="U72" s="308" t="s">
        <v>1410</v>
      </c>
      <c r="V72" s="776"/>
      <c r="W72" s="777"/>
      <c r="X72" s="777"/>
      <c r="Y72" s="777"/>
      <c r="Z72" s="778"/>
      <c r="AA72" s="81" t="s">
        <v>479</v>
      </c>
      <c r="AB72" s="81" t="s">
        <v>480</v>
      </c>
      <c r="AC72" s="88" t="s">
        <v>864</v>
      </c>
      <c r="AD72" s="88" t="s">
        <v>864</v>
      </c>
      <c r="AE72" s="88" t="s">
        <v>864</v>
      </c>
      <c r="AF72" s="88" t="s">
        <v>864</v>
      </c>
      <c r="AG72" s="88" t="s">
        <v>864</v>
      </c>
      <c r="AH72" s="88" t="s">
        <v>864</v>
      </c>
      <c r="AI72" s="88" t="s">
        <v>864</v>
      </c>
      <c r="AJ72" s="81" t="s">
        <v>481</v>
      </c>
      <c r="AK72" s="12"/>
    </row>
    <row r="73" spans="1:37" ht="15" customHeight="1">
      <c r="A73" s="12"/>
      <c r="B73" s="757"/>
      <c r="C73" s="47">
        <f t="shared" si="1"/>
        <v>71</v>
      </c>
      <c r="D73" s="46" t="s">
        <v>357</v>
      </c>
      <c r="E73" s="88" t="s">
        <v>864</v>
      </c>
      <c r="F73" s="88" t="s">
        <v>864</v>
      </c>
      <c r="G73" s="88" t="s">
        <v>2395</v>
      </c>
      <c r="H73" s="88" t="s">
        <v>2395</v>
      </c>
      <c r="I73" s="540"/>
      <c r="J73" s="549" t="s">
        <v>2185</v>
      </c>
      <c r="K73" s="549" t="s">
        <v>2185</v>
      </c>
      <c r="L73" s="541"/>
      <c r="M73" s="623" t="s">
        <v>2473</v>
      </c>
      <c r="N73" s="623" t="s">
        <v>2473</v>
      </c>
      <c r="O73" s="88" t="s">
        <v>1373</v>
      </c>
      <c r="P73" s="308" t="s">
        <v>2500</v>
      </c>
      <c r="Q73" s="308" t="s">
        <v>2500</v>
      </c>
      <c r="R73" s="88" t="s">
        <v>1475</v>
      </c>
      <c r="S73" s="88" t="s">
        <v>2144</v>
      </c>
      <c r="T73" s="88" t="s">
        <v>2144</v>
      </c>
      <c r="U73" s="308" t="s">
        <v>1410</v>
      </c>
      <c r="V73" s="776"/>
      <c r="W73" s="777"/>
      <c r="X73" s="777"/>
      <c r="Y73" s="777"/>
      <c r="Z73" s="778"/>
      <c r="AA73" s="81" t="s">
        <v>479</v>
      </c>
      <c r="AB73" s="81" t="s">
        <v>482</v>
      </c>
      <c r="AC73" s="81" t="s">
        <v>483</v>
      </c>
      <c r="AD73" s="81" t="s">
        <v>484</v>
      </c>
      <c r="AE73" s="88" t="s">
        <v>864</v>
      </c>
      <c r="AF73" s="81" t="s">
        <v>461</v>
      </c>
      <c r="AG73" s="88" t="s">
        <v>864</v>
      </c>
      <c r="AH73" s="81" t="s">
        <v>391</v>
      </c>
      <c r="AI73" s="88" t="s">
        <v>864</v>
      </c>
      <c r="AJ73" s="81" t="s">
        <v>462</v>
      </c>
      <c r="AK73" s="12"/>
    </row>
    <row r="74" spans="1:37" ht="15" customHeight="1">
      <c r="A74" s="12"/>
      <c r="B74" s="757"/>
      <c r="C74" s="47">
        <f t="shared" si="1"/>
        <v>72</v>
      </c>
      <c r="D74" s="46" t="s">
        <v>1710</v>
      </c>
      <c r="E74" s="88" t="s">
        <v>864</v>
      </c>
      <c r="F74" s="88" t="s">
        <v>864</v>
      </c>
      <c r="G74" s="88" t="s">
        <v>2396</v>
      </c>
      <c r="H74" s="88" t="s">
        <v>2396</v>
      </c>
      <c r="I74" s="540"/>
      <c r="J74" s="549" t="s">
        <v>2184</v>
      </c>
      <c r="K74" s="549" t="s">
        <v>2184</v>
      </c>
      <c r="L74" s="541"/>
      <c r="M74" s="623" t="s">
        <v>2473</v>
      </c>
      <c r="N74" s="623" t="s">
        <v>2473</v>
      </c>
      <c r="O74" s="88" t="s">
        <v>1373</v>
      </c>
      <c r="P74" s="88" t="s">
        <v>484</v>
      </c>
      <c r="Q74" s="88" t="s">
        <v>484</v>
      </c>
      <c r="R74" s="88" t="s">
        <v>1476</v>
      </c>
      <c r="S74" s="308" t="s">
        <v>864</v>
      </c>
      <c r="T74" s="308" t="s">
        <v>864</v>
      </c>
      <c r="U74" s="308" t="s">
        <v>1410</v>
      </c>
      <c r="V74" s="776"/>
      <c r="W74" s="777"/>
      <c r="X74" s="777"/>
      <c r="Y74" s="777"/>
      <c r="Z74" s="778"/>
      <c r="AA74" s="81" t="s">
        <v>479</v>
      </c>
      <c r="AB74" s="88" t="s">
        <v>864</v>
      </c>
      <c r="AC74" s="81" t="s">
        <v>483</v>
      </c>
      <c r="AD74" s="81" t="s">
        <v>484</v>
      </c>
      <c r="AE74" s="88" t="s">
        <v>864</v>
      </c>
      <c r="AF74" s="81" t="s">
        <v>479</v>
      </c>
      <c r="AG74" s="88" t="s">
        <v>864</v>
      </c>
      <c r="AH74" s="81" t="s">
        <v>485</v>
      </c>
      <c r="AI74" s="88" t="s">
        <v>864</v>
      </c>
      <c r="AJ74" s="81" t="s">
        <v>481</v>
      </c>
      <c r="AK74" s="12"/>
    </row>
    <row r="75" spans="1:37" ht="15" customHeight="1">
      <c r="A75" s="12"/>
      <c r="B75" s="757"/>
      <c r="C75" s="47">
        <f t="shared" si="1"/>
        <v>73</v>
      </c>
      <c r="D75" s="46" t="s">
        <v>1707</v>
      </c>
      <c r="E75" s="88" t="s">
        <v>864</v>
      </c>
      <c r="F75" s="88" t="s">
        <v>864</v>
      </c>
      <c r="G75" s="88" t="s">
        <v>2413</v>
      </c>
      <c r="H75" s="88" t="s">
        <v>2413</v>
      </c>
      <c r="I75" s="540"/>
      <c r="J75" s="549" t="s">
        <v>2186</v>
      </c>
      <c r="K75" s="549" t="s">
        <v>2186</v>
      </c>
      <c r="L75" s="541"/>
      <c r="M75" s="623" t="s">
        <v>2475</v>
      </c>
      <c r="N75" s="623" t="s">
        <v>2475</v>
      </c>
      <c r="O75" s="88" t="s">
        <v>1373</v>
      </c>
      <c r="P75" s="88" t="s">
        <v>2500</v>
      </c>
      <c r="Q75" s="88" t="s">
        <v>2500</v>
      </c>
      <c r="R75" s="88" t="s">
        <v>1403</v>
      </c>
      <c r="S75" s="88" t="s">
        <v>2139</v>
      </c>
      <c r="T75" s="88" t="s">
        <v>2139</v>
      </c>
      <c r="U75" s="308" t="s">
        <v>1410</v>
      </c>
      <c r="V75" s="776"/>
      <c r="W75" s="777"/>
      <c r="X75" s="777"/>
      <c r="Y75" s="777"/>
      <c r="Z75" s="778"/>
      <c r="AA75" s="81" t="s">
        <v>479</v>
      </c>
      <c r="AB75" s="81" t="s">
        <v>400</v>
      </c>
      <c r="AC75" s="88" t="s">
        <v>864</v>
      </c>
      <c r="AD75" s="81" t="s">
        <v>484</v>
      </c>
      <c r="AE75" s="88" t="s">
        <v>864</v>
      </c>
      <c r="AF75" s="88" t="s">
        <v>864</v>
      </c>
      <c r="AG75" s="88" t="s">
        <v>864</v>
      </c>
      <c r="AH75" s="88" t="s">
        <v>864</v>
      </c>
      <c r="AI75" s="88" t="s">
        <v>864</v>
      </c>
      <c r="AJ75" s="81" t="s">
        <v>481</v>
      </c>
      <c r="AK75" s="12"/>
    </row>
    <row r="76" spans="1:37" ht="15" customHeight="1">
      <c r="A76" s="12"/>
      <c r="B76" s="757"/>
      <c r="C76" s="47">
        <f t="shared" si="1"/>
        <v>74</v>
      </c>
      <c r="D76" s="46" t="s">
        <v>358</v>
      </c>
      <c r="E76" s="88" t="s">
        <v>864</v>
      </c>
      <c r="F76" s="88" t="s">
        <v>864</v>
      </c>
      <c r="G76" s="88" t="s">
        <v>2412</v>
      </c>
      <c r="H76" s="88" t="s">
        <v>2412</v>
      </c>
      <c r="I76" s="540"/>
      <c r="J76" s="549" t="s">
        <v>2212</v>
      </c>
      <c r="K76" s="549" t="s">
        <v>2212</v>
      </c>
      <c r="L76" s="541"/>
      <c r="M76" s="623" t="s">
        <v>2471</v>
      </c>
      <c r="N76" s="623" t="s">
        <v>2471</v>
      </c>
      <c r="O76" s="88" t="s">
        <v>1373</v>
      </c>
      <c r="P76" s="88" t="s">
        <v>2500</v>
      </c>
      <c r="Q76" s="88" t="s">
        <v>2500</v>
      </c>
      <c r="R76" s="88" t="s">
        <v>1403</v>
      </c>
      <c r="S76" s="308" t="s">
        <v>2139</v>
      </c>
      <c r="T76" s="308" t="s">
        <v>2139</v>
      </c>
      <c r="U76" s="308" t="s">
        <v>1410</v>
      </c>
      <c r="V76" s="776"/>
      <c r="W76" s="777"/>
      <c r="X76" s="777"/>
      <c r="Y76" s="777"/>
      <c r="Z76" s="778"/>
      <c r="AA76" s="81" t="s">
        <v>477</v>
      </c>
      <c r="AB76" s="88" t="s">
        <v>864</v>
      </c>
      <c r="AC76" s="81" t="s">
        <v>478</v>
      </c>
      <c r="AD76" s="88" t="s">
        <v>864</v>
      </c>
      <c r="AE76" s="88" t="s">
        <v>864</v>
      </c>
      <c r="AF76" s="81" t="s">
        <v>377</v>
      </c>
      <c r="AG76" s="88" t="s">
        <v>864</v>
      </c>
      <c r="AH76" s="81" t="s">
        <v>391</v>
      </c>
      <c r="AI76" s="81" t="s">
        <v>486</v>
      </c>
      <c r="AJ76" s="81" t="s">
        <v>404</v>
      </c>
      <c r="AK76" s="12"/>
    </row>
    <row r="77" spans="1:37" ht="15" customHeight="1">
      <c r="A77" s="12"/>
      <c r="B77" s="758"/>
      <c r="C77" s="47">
        <f t="shared" si="1"/>
        <v>75</v>
      </c>
      <c r="D77" s="46" t="s">
        <v>359</v>
      </c>
      <c r="E77" s="88" t="s">
        <v>864</v>
      </c>
      <c r="F77" s="88" t="s">
        <v>864</v>
      </c>
      <c r="G77" s="88" t="s">
        <v>2397</v>
      </c>
      <c r="H77" s="88" t="s">
        <v>2397</v>
      </c>
      <c r="I77" s="540"/>
      <c r="J77" s="547" t="s">
        <v>2213</v>
      </c>
      <c r="K77" s="547" t="s">
        <v>2213</v>
      </c>
      <c r="L77" s="541"/>
      <c r="M77" s="623" t="s">
        <v>2484</v>
      </c>
      <c r="N77" s="623" t="s">
        <v>2484</v>
      </c>
      <c r="O77" s="88" t="s">
        <v>1373</v>
      </c>
      <c r="P77" s="88" t="s">
        <v>2500</v>
      </c>
      <c r="Q77" s="88" t="s">
        <v>2500</v>
      </c>
      <c r="R77" s="88" t="s">
        <v>1476</v>
      </c>
      <c r="S77" s="308" t="s">
        <v>2139</v>
      </c>
      <c r="T77" s="308" t="s">
        <v>2139</v>
      </c>
      <c r="U77" s="308" t="s">
        <v>1410</v>
      </c>
      <c r="V77" s="776"/>
      <c r="W77" s="777"/>
      <c r="X77" s="777"/>
      <c r="Y77" s="777"/>
      <c r="Z77" s="778"/>
      <c r="AA77" s="81" t="s">
        <v>477</v>
      </c>
      <c r="AB77" s="88" t="s">
        <v>864</v>
      </c>
      <c r="AC77" s="88" t="s">
        <v>864</v>
      </c>
      <c r="AD77" s="81" t="s">
        <v>484</v>
      </c>
      <c r="AE77" s="88" t="s">
        <v>864</v>
      </c>
      <c r="AF77" s="81" t="s">
        <v>377</v>
      </c>
      <c r="AG77" s="81" t="s">
        <v>400</v>
      </c>
      <c r="AH77" s="81" t="s">
        <v>391</v>
      </c>
      <c r="AI77" s="81" t="s">
        <v>401</v>
      </c>
      <c r="AJ77" s="88" t="s">
        <v>864</v>
      </c>
      <c r="AK77" s="12"/>
    </row>
    <row r="78" spans="1:37" ht="15" customHeight="1">
      <c r="A78" s="12"/>
      <c r="B78" s="767" t="s">
        <v>1692</v>
      </c>
      <c r="C78" s="63">
        <f t="shared" si="1"/>
        <v>76</v>
      </c>
      <c r="D78" s="37" t="s">
        <v>1705</v>
      </c>
      <c r="E78" s="88" t="s">
        <v>864</v>
      </c>
      <c r="F78" s="88" t="s">
        <v>864</v>
      </c>
      <c r="G78" s="308" t="s">
        <v>2391</v>
      </c>
      <c r="H78" s="308" t="s">
        <v>2391</v>
      </c>
      <c r="I78" s="540"/>
      <c r="J78" s="549" t="s">
        <v>2194</v>
      </c>
      <c r="K78" s="549" t="s">
        <v>2194</v>
      </c>
      <c r="L78" s="541"/>
      <c r="M78" s="623" t="s">
        <v>2166</v>
      </c>
      <c r="N78" s="623" t="s">
        <v>2166</v>
      </c>
      <c r="O78" s="88" t="s">
        <v>864</v>
      </c>
      <c r="P78" s="88" t="s">
        <v>2511</v>
      </c>
      <c r="Q78" s="88" t="s">
        <v>2511</v>
      </c>
      <c r="R78" s="88" t="s">
        <v>1477</v>
      </c>
      <c r="S78" s="88" t="s">
        <v>2145</v>
      </c>
      <c r="T78" s="88" t="s">
        <v>2145</v>
      </c>
      <c r="U78" s="88" t="s">
        <v>1478</v>
      </c>
      <c r="V78" s="776"/>
      <c r="W78" s="777"/>
      <c r="X78" s="777"/>
      <c r="Y78" s="777"/>
      <c r="Z78" s="778"/>
      <c r="AA78" s="81" t="s">
        <v>479</v>
      </c>
      <c r="AB78" s="88" t="s">
        <v>864</v>
      </c>
      <c r="AC78" s="81" t="s">
        <v>485</v>
      </c>
      <c r="AD78" s="81" t="s">
        <v>487</v>
      </c>
      <c r="AE78" s="81" t="s">
        <v>428</v>
      </c>
      <c r="AF78" s="81" t="s">
        <v>461</v>
      </c>
      <c r="AG78" s="88" t="s">
        <v>864</v>
      </c>
      <c r="AH78" s="81" t="s">
        <v>391</v>
      </c>
      <c r="AI78" s="88" t="s">
        <v>864</v>
      </c>
      <c r="AJ78" s="81" t="s">
        <v>462</v>
      </c>
      <c r="AK78" s="12"/>
    </row>
    <row r="79" spans="1:37" ht="15" customHeight="1">
      <c r="A79" s="12"/>
      <c r="B79" s="768"/>
      <c r="C79" s="64">
        <f t="shared" si="1"/>
        <v>77</v>
      </c>
      <c r="D79" s="37" t="s">
        <v>1706</v>
      </c>
      <c r="E79" s="88" t="s">
        <v>864</v>
      </c>
      <c r="F79" s="88" t="s">
        <v>864</v>
      </c>
      <c r="G79" s="88" t="s">
        <v>2391</v>
      </c>
      <c r="H79" s="88" t="s">
        <v>2391</v>
      </c>
      <c r="I79" s="540"/>
      <c r="J79" s="549" t="s">
        <v>2195</v>
      </c>
      <c r="K79" s="549" t="s">
        <v>2195</v>
      </c>
      <c r="L79" s="541"/>
      <c r="M79" s="623" t="s">
        <v>2166</v>
      </c>
      <c r="N79" s="623" t="s">
        <v>2166</v>
      </c>
      <c r="O79" s="88" t="s">
        <v>864</v>
      </c>
      <c r="P79" s="308" t="s">
        <v>2510</v>
      </c>
      <c r="Q79" s="308" t="s">
        <v>2510</v>
      </c>
      <c r="R79" s="88" t="s">
        <v>864</v>
      </c>
      <c r="S79" s="88" t="s">
        <v>2146</v>
      </c>
      <c r="T79" s="88" t="s">
        <v>2146</v>
      </c>
      <c r="U79" s="88" t="s">
        <v>1479</v>
      </c>
      <c r="V79" s="776"/>
      <c r="W79" s="777"/>
      <c r="X79" s="777"/>
      <c r="Y79" s="777"/>
      <c r="Z79" s="778"/>
      <c r="AA79" s="81" t="s">
        <v>479</v>
      </c>
      <c r="AB79" s="88" t="s">
        <v>864</v>
      </c>
      <c r="AC79" s="81" t="s">
        <v>485</v>
      </c>
      <c r="AD79" s="81" t="s">
        <v>487</v>
      </c>
      <c r="AE79" s="81" t="s">
        <v>428</v>
      </c>
      <c r="AF79" s="81" t="s">
        <v>461</v>
      </c>
      <c r="AG79" s="88" t="s">
        <v>864</v>
      </c>
      <c r="AH79" s="81" t="s">
        <v>391</v>
      </c>
      <c r="AI79" s="88" t="s">
        <v>864</v>
      </c>
      <c r="AJ79" s="81" t="s">
        <v>462</v>
      </c>
      <c r="AK79" s="12"/>
    </row>
    <row r="80" spans="1:37" ht="15" customHeight="1">
      <c r="A80" s="12"/>
      <c r="B80" s="769"/>
      <c r="C80" s="65">
        <f t="shared" si="1"/>
        <v>78</v>
      </c>
      <c r="D80" s="37" t="s">
        <v>360</v>
      </c>
      <c r="E80" s="88" t="s">
        <v>864</v>
      </c>
      <c r="F80" s="88" t="s">
        <v>864</v>
      </c>
      <c r="G80" s="491" t="s">
        <v>2391</v>
      </c>
      <c r="H80" s="491" t="s">
        <v>2391</v>
      </c>
      <c r="I80" s="542"/>
      <c r="J80" s="548" t="s">
        <v>2196</v>
      </c>
      <c r="K80" s="548" t="s">
        <v>2196</v>
      </c>
      <c r="L80" s="543"/>
      <c r="M80" s="623" t="s">
        <v>2486</v>
      </c>
      <c r="N80" s="623" t="s">
        <v>2486</v>
      </c>
      <c r="O80" s="88" t="s">
        <v>1398</v>
      </c>
      <c r="P80" s="527" t="s">
        <v>2509</v>
      </c>
      <c r="Q80" s="527" t="s">
        <v>2509</v>
      </c>
      <c r="R80" s="88" t="s">
        <v>1480</v>
      </c>
      <c r="S80" s="88" t="s">
        <v>2147</v>
      </c>
      <c r="T80" s="88" t="s">
        <v>2147</v>
      </c>
      <c r="U80" s="88" t="s">
        <v>1481</v>
      </c>
      <c r="V80" s="779"/>
      <c r="W80" s="780"/>
      <c r="X80" s="780"/>
      <c r="Y80" s="780"/>
      <c r="Z80" s="781"/>
      <c r="AA80" s="88" t="s">
        <v>864</v>
      </c>
      <c r="AB80" s="88" t="s">
        <v>864</v>
      </c>
      <c r="AC80" s="88" t="s">
        <v>864</v>
      </c>
      <c r="AD80" s="88" t="s">
        <v>864</v>
      </c>
      <c r="AE80" s="88" t="s">
        <v>864</v>
      </c>
      <c r="AF80" s="81" t="s">
        <v>479</v>
      </c>
      <c r="AG80" s="88" t="s">
        <v>864</v>
      </c>
      <c r="AH80" s="81" t="s">
        <v>485</v>
      </c>
      <c r="AI80" s="88" t="s">
        <v>864</v>
      </c>
      <c r="AJ80" s="81" t="s">
        <v>481</v>
      </c>
      <c r="AK80" s="12"/>
    </row>
    <row r="81" spans="1:37">
      <c r="A81" s="12"/>
      <c r="B81" s="12"/>
      <c r="C81" s="12"/>
      <c r="D81" s="12"/>
      <c r="E81" s="12"/>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12"/>
    </row>
    <row r="82" spans="1:37">
      <c r="A82" s="12"/>
      <c r="B82" s="12"/>
      <c r="C82" s="12"/>
      <c r="D82" s="12"/>
      <c r="E82" s="12"/>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12"/>
    </row>
    <row r="83" spans="1:37">
      <c r="A83" s="12"/>
      <c r="B83" s="12"/>
      <c r="C83" s="12"/>
      <c r="D83" s="12"/>
      <c r="E83" s="12"/>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12"/>
    </row>
  </sheetData>
  <mergeCells count="14">
    <mergeCell ref="V3:Z80"/>
    <mergeCell ref="B3:B14"/>
    <mergeCell ref="B15:B21"/>
    <mergeCell ref="B22:B27"/>
    <mergeCell ref="B28:B42"/>
    <mergeCell ref="B43:B49"/>
    <mergeCell ref="B50:B60"/>
    <mergeCell ref="B61:B66"/>
    <mergeCell ref="B67:B68"/>
    <mergeCell ref="B69:B70"/>
    <mergeCell ref="B71:B77"/>
    <mergeCell ref="B78:B80"/>
    <mergeCell ref="I3:I30"/>
    <mergeCell ref="L3:L30"/>
  </mergeCells>
  <phoneticPr fontId="30" type="noConversion"/>
  <hyperlinks>
    <hyperlink ref="U77" r:id="rId1" xr:uid="{00000000-0004-0000-0600-000000000000}"/>
    <hyperlink ref="U71:U76" r:id="rId2" display="http://www.defense.gov/pubs/2014_Quadrennial_Defense_Review.pdf" xr:uid="{00000000-0004-0000-0600-000001000000}"/>
    <hyperlink ref="U15" r:id="rId3" display="http://www.defense.gov/speeches/secdef.aspx" xr:uid="{00000000-0004-0000-0600-000002000000}"/>
    <hyperlink ref="U55" r:id="rId4" xr:uid="{00000000-0004-0000-0600-000003000000}"/>
    <hyperlink ref="U30" r:id="rId5" display="http://open.defense.gov/Home.aspx, " xr:uid="{00000000-0004-0000-0600-000004000000}"/>
    <hyperlink ref="R6" r:id="rId6" xr:uid="{00000000-0004-0000-0600-000005000000}"/>
    <hyperlink ref="R33" r:id="rId7" xr:uid="{00000000-0004-0000-0600-000006000000}"/>
    <hyperlink ref="R9" r:id="rId8" xr:uid="{00000000-0004-0000-0600-000007000000}"/>
    <hyperlink ref="R11" r:id="rId9" xr:uid="{00000000-0004-0000-0600-000008000000}"/>
    <hyperlink ref="U4" r:id="rId10" xr:uid="{00000000-0004-0000-0600-000009000000}"/>
    <hyperlink ref="U61" r:id="rId11" display="https://web.archive.org/web/20140613055944/http://www.defense.gov/news/Okinawa%20Consolidation%20Plan.pdf; " xr:uid="{00000000-0004-0000-0600-00000A000000}"/>
    <hyperlink ref="U64" r:id="rId12" xr:uid="{00000000-0004-0000-0600-00000B000000}"/>
    <hyperlink ref="R12" r:id="rId13" xr:uid="{00000000-0004-0000-0600-00000C000000}"/>
    <hyperlink ref="O42" r:id="rId14" xr:uid="{00000000-0004-0000-0600-00000D000000}"/>
    <hyperlink ref="U13" r:id="rId15" xr:uid="{461F4E3A-17E6-8740-AA72-7939A0A0325F}"/>
    <hyperlink ref="U16" r:id="rId16" xr:uid="{96316CFF-999C-704C-94BE-D9A82EDCEEEB}"/>
    <hyperlink ref="U17" r:id="rId17" xr:uid="{13EF8596-1AFF-AD4B-969B-64E837CE5C78}"/>
    <hyperlink ref="U18" r:id="rId18" xr:uid="{9D10661D-DB65-4945-BC69-45BE7B52C29E}"/>
    <hyperlink ref="U21" r:id="rId19" xr:uid="{A47E6E0C-1AD3-0D4C-8AD3-028BA0D66233}"/>
    <hyperlink ref="U22" r:id="rId20" xr:uid="{D85A6C2A-143E-8240-8CCF-36040CCD8B6D}"/>
    <hyperlink ref="U25" r:id="rId21" xr:uid="{BEFEFE54-A65E-644E-BD7B-30CF2ACE80A7}"/>
    <hyperlink ref="U26" r:id="rId22" xr:uid="{4F30D1CB-D9E3-4A41-A5F4-B888D329C165}"/>
    <hyperlink ref="U29" r:id="rId23" xr:uid="{420DC651-F038-5144-8CE3-1CAD3913E830}"/>
    <hyperlink ref="U31" r:id="rId24" xr:uid="{9FE52801-B3B1-1D4B-891A-5A13DA7B35E8}"/>
    <hyperlink ref="U32" r:id="rId25" xr:uid="{9C8D237B-2C27-0847-8A20-B040C8D7FD0B}"/>
    <hyperlink ref="U33" r:id="rId26" xr:uid="{5738D9C3-A3A6-8148-B248-482E69DAA385}"/>
    <hyperlink ref="U34" r:id="rId27" xr:uid="{63A9A34E-D886-0640-9293-C39D7996678E}"/>
    <hyperlink ref="U39" r:id="rId28" xr:uid="{97F75B74-5E1B-5545-8DDD-CCA2D30A9CE6}"/>
    <hyperlink ref="U40" r:id="rId29" xr:uid="{E15D9F59-0833-DD4E-B20F-4CBB4BF31699}"/>
    <hyperlink ref="U41" r:id="rId30" xr:uid="{A040E922-01BD-9843-A3AA-7C1B3756D838}"/>
    <hyperlink ref="S41" r:id="rId31" xr:uid="{43E41DA1-EF35-A647-8135-30B678AE634D}"/>
    <hyperlink ref="U43" r:id="rId32" xr:uid="{66A947CF-0C1C-2C42-B064-45B98505C86C}"/>
    <hyperlink ref="U53" r:id="rId33" xr:uid="{7335A62E-EAF6-D44F-94DF-AC04AEEB0530}"/>
    <hyperlink ref="U56" r:id="rId34" xr:uid="{3156BF19-50AC-D249-94BF-E36035F48E33}"/>
    <hyperlink ref="S56" r:id="rId35" xr:uid="{572AFED7-7D37-224B-B790-06C77A414A9C}"/>
    <hyperlink ref="U65" r:id="rId36" xr:uid="{EFC0F680-E3D6-5745-AB13-D3A24A7C4E69}"/>
    <hyperlink ref="S63" r:id="rId37" xr:uid="{D1F5C6F4-21CE-3944-8069-F6FDEEAE187E}"/>
    <hyperlink ref="U58" r:id="rId38" xr:uid="{C5E70B8F-F9CB-8C44-BAE3-CB947F2CDAA1}"/>
    <hyperlink ref="AC3" r:id="rId39" xr:uid="{1BDB5D70-4BFD-1C4E-AEAF-BFA5483E0A32}"/>
    <hyperlink ref="J3" r:id="rId40" xr:uid="{069FF11A-EABB-5748-9760-E445A9E2E2F8}"/>
    <hyperlink ref="S14" r:id="rId41" xr:uid="{03B20D40-9892-6249-8B9F-60BBBE34F05D}"/>
    <hyperlink ref="AC15" r:id="rId42" xr:uid="{F317F516-670F-E049-B6A8-8BDBB8E47DF8}"/>
    <hyperlink ref="S17" r:id="rId43" xr:uid="{E207A95F-AFB3-7740-BF43-0485F89739F7}"/>
    <hyperlink ref="S22" r:id="rId44" xr:uid="{3ADDAE2F-E6CF-EF4B-B904-5F58DFD87A34}"/>
    <hyperlink ref="S49" r:id="rId45" xr:uid="{61C1FF33-E67A-3E44-98C0-038A73F3CAEF}"/>
    <hyperlink ref="J49" r:id="rId46" xr:uid="{C0FAAEBA-25BF-FE4A-AB6C-F60C1E9E8C19}"/>
    <hyperlink ref="AC51" r:id="rId47" xr:uid="{EFFCD346-F596-4941-B169-D28993B11C79}"/>
    <hyperlink ref="AC60" r:id="rId48" xr:uid="{658F9B51-87B5-1641-8E74-A51DB1CB2667}"/>
    <hyperlink ref="J80" r:id="rId49" xr:uid="{0C034CBC-3462-FB44-8170-941F03CA0854}"/>
    <hyperlink ref="J37" r:id="rId50" xr:uid="{A66B9573-EE6D-3B4B-91D8-661735C2B9F8}"/>
    <hyperlink ref="S58" r:id="rId51" xr:uid="{2692F761-E7D0-5B49-B65E-3ACA92D0EC08}"/>
    <hyperlink ref="J77" r:id="rId52" xr:uid="{66B76EF2-11AF-1F43-9F44-18B575DB7F3E}"/>
    <hyperlink ref="J50" r:id="rId53" xr:uid="{AEF89FCE-2EF7-6848-9587-35DF48C51DB8}"/>
    <hyperlink ref="J4" r:id="rId54" xr:uid="{33AFFC03-48EE-6E45-A3D6-96A6D7A75284}"/>
    <hyperlink ref="J5" r:id="rId55" xr:uid="{DEF42CE7-2814-8149-9889-AD5835D67CD4}"/>
    <hyperlink ref="S61" r:id="rId56" xr:uid="{857E1747-6881-2944-8D02-B28448441ECF}"/>
    <hyperlink ref="AA61" r:id="rId57" xr:uid="{C9B0F9C2-952D-E44F-B4AB-8C719328210B}"/>
    <hyperlink ref="O29" r:id="rId58" display="https://web.archive.org/web/20140607033154/http://eng.mod.gov.cn/ArmedForces/index.htm; " xr:uid="{00000000-0004-0000-0600-00000E000000}"/>
    <hyperlink ref="P80" r:id="rId59" xr:uid="{1EE0F37F-4895-9F44-8973-6A2F4DD17342}"/>
    <hyperlink ref="R30" r:id="rId60" xr:uid="{92EDC340-817C-6D4D-86EC-AB5AD424C1A9}"/>
    <hyperlink ref="R34" r:id="rId61" xr:uid="{9B42B364-5828-0045-80E9-D591B90866D1}"/>
    <hyperlink ref="S9" r:id="rId62" xr:uid="{BDA9564F-829D-EE4C-BDA7-A8A389D4A6D1}"/>
    <hyperlink ref="T41" r:id="rId63" xr:uid="{B9E6109B-EBE0-A342-84D5-D6F5938E09F3}"/>
    <hyperlink ref="T56" r:id="rId64" xr:uid="{A73BFA47-DEFA-6D4E-93EA-0C975314A67E}"/>
    <hyperlink ref="T63" r:id="rId65" xr:uid="{8CA777ED-7464-0843-B828-8DA40FB6F99D}"/>
    <hyperlink ref="T14" r:id="rId66" xr:uid="{009A0747-9404-1C4F-BD05-CFD5B76CCEC0}"/>
    <hyperlink ref="T17" r:id="rId67" xr:uid="{E6AFF7EF-2FB4-3947-8DBA-E5193BC1D5B9}"/>
    <hyperlink ref="T22" r:id="rId68" xr:uid="{824F179F-872E-6E48-B9D4-1D7F22357604}"/>
    <hyperlink ref="T49" r:id="rId69" xr:uid="{44D182E1-EC09-ED46-A040-3E112E7CF6F9}"/>
    <hyperlink ref="T58" r:id="rId70" xr:uid="{C8B6BCEC-89F2-E248-84D1-2F36F9EEC95F}"/>
    <hyperlink ref="T61" r:id="rId71" xr:uid="{A7B00E6C-44C2-EC41-86F8-F46935513E07}"/>
    <hyperlink ref="T9" r:id="rId72" xr:uid="{1223053C-E9CA-924D-B8E5-FE3BC8B91C24}"/>
    <hyperlink ref="S33" r:id="rId73" xr:uid="{31268EC6-79AD-B149-961D-28BE355B728E}"/>
    <hyperlink ref="S66" r:id="rId74" xr:uid="{D7FCC441-96EA-E948-A9D4-02D58E863F5D}"/>
    <hyperlink ref="G3" r:id="rId75" xr:uid="{65DC521E-1A4F-4E4C-A9A6-F55002E95E49}"/>
    <hyperlink ref="G17" r:id="rId76" xr:uid="{97399BFB-74B2-F848-A55A-CE857ADFC150}"/>
    <hyperlink ref="G32" r:id="rId77" xr:uid="{158E6FA1-8F33-794C-A553-95AD50018F64}"/>
    <hyperlink ref="G33" r:id="rId78" xr:uid="{702962BA-BDAE-0648-ACF1-71C69FCDE18E}"/>
    <hyperlink ref="G37" r:id="rId79" location="anpo" display="https://www.mod.go.jp/e/d_act/us/index.html - anpo" xr:uid="{5F7642BB-97BC-0343-A84C-9534E8166C1C}"/>
    <hyperlink ref="K3" r:id="rId80" xr:uid="{631115E6-92E2-8F42-B253-C6CE04BC15E9}"/>
    <hyperlink ref="K49" r:id="rId81" display="http://www.law.go.kr/%EB%B2%95%EB%A0%B9/%EA%B3%B5%EB%AC%B4%EC%9B%90%EB%B3%B4%EC%88%98%EA%B7%9C%EC%A0%95" xr:uid="{6BE9DD7C-9653-4B4B-9FFF-9FF373F0D35E}"/>
    <hyperlink ref="K80" r:id="rId82" xr:uid="{CDADDE18-82E5-D447-94B0-90C987B3C421}"/>
    <hyperlink ref="K37" r:id="rId83" xr:uid="{7304B64F-E85E-BB4A-8C92-67692B0549C6}"/>
    <hyperlink ref="K77" r:id="rId84" xr:uid="{B73F9A36-7D02-614E-9EC9-1CA5A030F496}"/>
    <hyperlink ref="K50" r:id="rId85" xr:uid="{9276670C-2FD7-E04D-8E0D-FB508703E3A0}"/>
    <hyperlink ref="K4" r:id="rId86" xr:uid="{95193C12-CED3-DB4A-8D5A-817F9690022A}"/>
    <hyperlink ref="K5" r:id="rId87" xr:uid="{49019592-A84C-E64D-B4EB-6D2C6703125F}"/>
    <hyperlink ref="P3" r:id="rId88" xr:uid="{1498493D-66C6-4244-8B15-F204F85E411B}"/>
    <hyperlink ref="Q80" r:id="rId89" xr:uid="{5D243C80-2AEB-7649-863A-28744CD3AAD8}"/>
    <hyperlink ref="Q3" r:id="rId90" xr:uid="{3DFED465-0887-E748-ADE2-396394A029CE}"/>
    <hyperlink ref="M3" r:id="rId91" xr:uid="{F3BE0555-D6B4-5941-B1D6-49A4A4D0DB8C}"/>
    <hyperlink ref="M33" r:id="rId92" xr:uid="{B10BE4B2-1484-9949-9263-1651CB08DC53}"/>
  </hyperlinks>
  <pageMargins left="0.7" right="0.7" top="0.75" bottom="0.75" header="0.3" footer="0.3"/>
  <pageSetup orientation="portrait" horizontalDpi="4294967292" verticalDpi="4294967292"/>
  <drawing r:id="rId9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1"/>
  <sheetViews>
    <sheetView workbookViewId="0">
      <pane xSplit="6" ySplit="2" topLeftCell="G4" activePane="bottomRight" state="frozen"/>
      <selection pane="topRight" activeCell="G1" sqref="G1"/>
      <selection pane="bottomLeft" activeCell="A3" sqref="A3"/>
      <selection pane="bottomRight" activeCell="AD11" sqref="AD11"/>
    </sheetView>
  </sheetViews>
  <sheetFormatPr baseColWidth="10" defaultColWidth="38.5" defaultRowHeight="15"/>
  <cols>
    <col min="1" max="1" width="5.6640625" style="5" customWidth="1"/>
    <col min="2" max="2" width="4" bestFit="1" customWidth="1"/>
    <col min="3" max="3" width="40.33203125" customWidth="1"/>
    <col min="4" max="4" width="6.33203125" customWidth="1"/>
    <col min="5" max="5" width="6.5" customWidth="1"/>
    <col min="6" max="6" width="63.33203125" customWidth="1"/>
    <col min="7" max="12" width="6.5" customWidth="1"/>
    <col min="13" max="13" width="6.6640625" customWidth="1"/>
    <col min="14" max="14" width="6.1640625" customWidth="1"/>
    <col min="15" max="17" width="6.5" customWidth="1"/>
    <col min="18" max="20" width="6.1640625" customWidth="1"/>
    <col min="21" max="24" width="6.5" customWidth="1"/>
    <col min="25" max="25" width="6.33203125" customWidth="1"/>
    <col min="26" max="26" width="6.5" customWidth="1"/>
    <col min="27" max="30" width="6.33203125" customWidth="1"/>
    <col min="31" max="31" width="6.5" customWidth="1"/>
    <col min="32" max="32" width="6.6640625" customWidth="1"/>
    <col min="33" max="36" width="6.5" customWidth="1"/>
    <col min="37" max="37" width="6.33203125" customWidth="1"/>
    <col min="38" max="38" width="6.1640625" customWidth="1"/>
    <col min="39" max="39" width="6.33203125" customWidth="1"/>
    <col min="40" max="40" width="6.5" customWidth="1"/>
    <col min="41" max="41" width="38.5" customWidth="1"/>
  </cols>
  <sheetData>
    <row r="1" spans="1:40" ht="51" customHeight="1">
      <c r="A1" s="1"/>
      <c r="B1" s="2"/>
      <c r="C1" s="3"/>
      <c r="D1" s="3"/>
      <c r="E1" s="3"/>
      <c r="F1" s="4"/>
      <c r="G1" s="4"/>
      <c r="H1" s="4"/>
      <c r="I1" s="4"/>
      <c r="J1" s="4"/>
      <c r="K1" s="4"/>
      <c r="L1" s="4"/>
      <c r="M1" s="12"/>
      <c r="N1" s="12"/>
      <c r="O1" s="12"/>
      <c r="P1" s="12"/>
      <c r="Q1" s="12"/>
      <c r="R1" s="12"/>
      <c r="S1" s="12"/>
      <c r="T1" s="12"/>
      <c r="U1" s="12"/>
      <c r="V1" s="12"/>
      <c r="W1" s="12"/>
      <c r="X1" s="4"/>
      <c r="Y1" s="12"/>
      <c r="Z1" s="12"/>
      <c r="AA1" s="12"/>
      <c r="AB1" s="12"/>
      <c r="AC1" s="12"/>
      <c r="AD1" s="12"/>
      <c r="AE1" s="12"/>
      <c r="AF1" s="12"/>
      <c r="AG1" s="12"/>
      <c r="AH1" s="12"/>
      <c r="AI1" s="12"/>
      <c r="AJ1" s="4"/>
      <c r="AK1" s="12"/>
      <c r="AL1" s="12"/>
      <c r="AM1" s="12"/>
      <c r="AN1" s="12"/>
    </row>
    <row r="2" spans="1:40" s="112" customFormat="1" ht="30" customHeight="1">
      <c r="A2" s="788"/>
      <c r="B2" s="198"/>
      <c r="C2" s="198" t="s">
        <v>488</v>
      </c>
      <c r="D2" s="198" t="s">
        <v>1656</v>
      </c>
      <c r="E2" s="290" t="s">
        <v>1734</v>
      </c>
      <c r="F2" s="198" t="s">
        <v>489</v>
      </c>
      <c r="G2" s="473" t="s">
        <v>2518</v>
      </c>
      <c r="H2" s="473" t="s">
        <v>1964</v>
      </c>
      <c r="I2" s="473" t="s">
        <v>1917</v>
      </c>
      <c r="J2" s="223" t="s">
        <v>2519</v>
      </c>
      <c r="K2" s="223" t="s">
        <v>1960</v>
      </c>
      <c r="L2" s="223" t="s">
        <v>1926</v>
      </c>
      <c r="M2" s="201" t="s">
        <v>490</v>
      </c>
      <c r="N2" s="201" t="s">
        <v>494</v>
      </c>
      <c r="O2" s="201" t="s">
        <v>498</v>
      </c>
      <c r="P2" s="200" t="s">
        <v>2520</v>
      </c>
      <c r="Q2" s="200" t="s">
        <v>1961</v>
      </c>
      <c r="R2" s="200" t="s">
        <v>1927</v>
      </c>
      <c r="S2" s="202" t="s">
        <v>491</v>
      </c>
      <c r="T2" s="202" t="s">
        <v>495</v>
      </c>
      <c r="U2" s="202" t="s">
        <v>499</v>
      </c>
      <c r="V2" s="224" t="s">
        <v>2521</v>
      </c>
      <c r="W2" s="224" t="s">
        <v>1962</v>
      </c>
      <c r="X2" s="224" t="s">
        <v>1928</v>
      </c>
      <c r="Y2" s="203" t="s">
        <v>492</v>
      </c>
      <c r="Z2" s="203" t="s">
        <v>496</v>
      </c>
      <c r="AA2" s="203" t="s">
        <v>500</v>
      </c>
      <c r="AB2" s="199" t="s">
        <v>2523</v>
      </c>
      <c r="AC2" s="199" t="s">
        <v>1963</v>
      </c>
      <c r="AD2" s="199" t="s">
        <v>1929</v>
      </c>
      <c r="AE2" s="204" t="s">
        <v>493</v>
      </c>
      <c r="AF2" s="204" t="s">
        <v>497</v>
      </c>
      <c r="AG2" s="204" t="s">
        <v>501</v>
      </c>
      <c r="AH2" s="474" t="s">
        <v>2522</v>
      </c>
      <c r="AI2" s="474" t="s">
        <v>1957</v>
      </c>
      <c r="AJ2" s="474" t="s">
        <v>1930</v>
      </c>
      <c r="AK2" s="310" t="s">
        <v>318</v>
      </c>
      <c r="AL2" s="310" t="s">
        <v>322</v>
      </c>
      <c r="AM2" s="310" t="s">
        <v>324</v>
      </c>
      <c r="AN2" s="111"/>
    </row>
    <row r="3" spans="1:40" ht="15" customHeight="1" thickBot="1">
      <c r="A3" s="788"/>
      <c r="B3" s="76" t="s">
        <v>0</v>
      </c>
      <c r="C3" s="77" t="s">
        <v>502</v>
      </c>
      <c r="D3" s="651">
        <v>1</v>
      </c>
      <c r="E3" s="651">
        <v>100</v>
      </c>
      <c r="F3" s="652" t="s">
        <v>503</v>
      </c>
      <c r="G3" s="653">
        <v>0</v>
      </c>
      <c r="H3" s="653">
        <v>0</v>
      </c>
      <c r="I3" s="654">
        <v>0</v>
      </c>
      <c r="J3" s="655">
        <v>0</v>
      </c>
      <c r="K3" s="655">
        <v>60</v>
      </c>
      <c r="L3" s="654">
        <v>100</v>
      </c>
      <c r="M3" s="656">
        <v>100</v>
      </c>
      <c r="N3" s="657">
        <v>100</v>
      </c>
      <c r="O3" s="657">
        <v>90</v>
      </c>
      <c r="P3" s="658">
        <v>0</v>
      </c>
      <c r="Q3" s="658">
        <v>20</v>
      </c>
      <c r="R3" s="656">
        <v>50</v>
      </c>
      <c r="S3" s="657">
        <v>0</v>
      </c>
      <c r="T3" s="657">
        <v>0</v>
      </c>
      <c r="U3" s="657">
        <v>40</v>
      </c>
      <c r="V3" s="658">
        <v>0</v>
      </c>
      <c r="W3" s="658">
        <v>10</v>
      </c>
      <c r="X3" s="654">
        <v>30</v>
      </c>
      <c r="Y3" s="657">
        <v>40</v>
      </c>
      <c r="Z3" s="657">
        <v>40</v>
      </c>
      <c r="AA3" s="657">
        <v>50</v>
      </c>
      <c r="AB3" s="615">
        <v>0</v>
      </c>
      <c r="AC3" s="615">
        <v>50</v>
      </c>
      <c r="AD3" s="654">
        <v>100</v>
      </c>
      <c r="AE3" s="657">
        <v>90</v>
      </c>
      <c r="AF3" s="657">
        <v>90</v>
      </c>
      <c r="AG3" s="657">
        <v>100</v>
      </c>
      <c r="AH3" s="658">
        <v>0</v>
      </c>
      <c r="AI3" s="658">
        <v>60</v>
      </c>
      <c r="AJ3" s="654">
        <v>100</v>
      </c>
      <c r="AK3" s="657">
        <v>100</v>
      </c>
      <c r="AL3" s="657">
        <v>100</v>
      </c>
      <c r="AM3" s="657">
        <v>90</v>
      </c>
      <c r="AN3" s="12"/>
    </row>
    <row r="4" spans="1:40" ht="15" customHeight="1">
      <c r="A4" s="788"/>
      <c r="B4" s="789" t="s">
        <v>4</v>
      </c>
      <c r="C4" s="792" t="s">
        <v>504</v>
      </c>
      <c r="D4" s="670">
        <v>2</v>
      </c>
      <c r="E4" s="670">
        <v>100</v>
      </c>
      <c r="F4" s="671" t="s">
        <v>505</v>
      </c>
      <c r="G4" s="672">
        <v>0</v>
      </c>
      <c r="H4" s="672">
        <v>0</v>
      </c>
      <c r="I4" s="673">
        <v>0</v>
      </c>
      <c r="J4" s="674">
        <v>100</v>
      </c>
      <c r="K4" s="674">
        <v>100</v>
      </c>
      <c r="L4" s="673">
        <v>100</v>
      </c>
      <c r="M4" s="675">
        <v>100</v>
      </c>
      <c r="N4" s="676">
        <v>100</v>
      </c>
      <c r="O4" s="676">
        <v>90</v>
      </c>
      <c r="P4" s="677">
        <v>100</v>
      </c>
      <c r="Q4" s="677">
        <v>0</v>
      </c>
      <c r="R4" s="675">
        <v>100</v>
      </c>
      <c r="S4" s="676">
        <v>0</v>
      </c>
      <c r="T4" s="676">
        <v>90</v>
      </c>
      <c r="U4" s="676">
        <v>90</v>
      </c>
      <c r="V4" s="678">
        <v>100</v>
      </c>
      <c r="W4" s="677">
        <v>0</v>
      </c>
      <c r="X4" s="673">
        <v>100</v>
      </c>
      <c r="Y4" s="676">
        <v>100</v>
      </c>
      <c r="Z4" s="676">
        <v>100</v>
      </c>
      <c r="AA4" s="676">
        <v>90</v>
      </c>
      <c r="AB4" s="678">
        <v>100</v>
      </c>
      <c r="AC4" s="678">
        <v>100</v>
      </c>
      <c r="AD4" s="675">
        <v>100</v>
      </c>
      <c r="AE4" s="676">
        <v>100</v>
      </c>
      <c r="AF4" s="676">
        <v>100</v>
      </c>
      <c r="AG4" s="676">
        <v>100</v>
      </c>
      <c r="AH4" s="672">
        <v>100</v>
      </c>
      <c r="AI4" s="672">
        <v>100</v>
      </c>
      <c r="AJ4" s="673">
        <v>100</v>
      </c>
      <c r="AK4" s="676">
        <v>100</v>
      </c>
      <c r="AL4" s="676">
        <v>100</v>
      </c>
      <c r="AM4" s="679">
        <v>100</v>
      </c>
      <c r="AN4" s="12"/>
    </row>
    <row r="5" spans="1:40" ht="15" customHeight="1">
      <c r="A5" s="788"/>
      <c r="B5" s="790"/>
      <c r="C5" s="793"/>
      <c r="D5" s="369">
        <v>3</v>
      </c>
      <c r="E5" s="369">
        <v>100</v>
      </c>
      <c r="F5" s="72" t="s">
        <v>1994</v>
      </c>
      <c r="G5" s="613">
        <v>0</v>
      </c>
      <c r="H5" s="613">
        <v>0</v>
      </c>
      <c r="I5" s="609">
        <v>0</v>
      </c>
      <c r="J5" s="113">
        <v>100</v>
      </c>
      <c r="K5" s="113">
        <v>100</v>
      </c>
      <c r="L5" s="609">
        <v>100</v>
      </c>
      <c r="M5" s="610">
        <v>100</v>
      </c>
      <c r="N5" s="612">
        <v>0</v>
      </c>
      <c r="O5" s="612">
        <v>0</v>
      </c>
      <c r="P5" s="614">
        <v>100</v>
      </c>
      <c r="Q5" s="614">
        <v>0</v>
      </c>
      <c r="R5" s="610">
        <v>60</v>
      </c>
      <c r="S5" s="612">
        <v>0</v>
      </c>
      <c r="T5" s="612">
        <v>100</v>
      </c>
      <c r="U5" s="612">
        <v>50</v>
      </c>
      <c r="V5" s="615">
        <v>100</v>
      </c>
      <c r="W5" s="614">
        <v>0</v>
      </c>
      <c r="X5" s="609">
        <v>100</v>
      </c>
      <c r="Y5" s="612">
        <v>100</v>
      </c>
      <c r="Z5" s="612">
        <v>100</v>
      </c>
      <c r="AA5" s="612">
        <v>100</v>
      </c>
      <c r="AB5" s="615">
        <v>100</v>
      </c>
      <c r="AC5" s="615">
        <v>100</v>
      </c>
      <c r="AD5" s="610">
        <v>80</v>
      </c>
      <c r="AE5" s="612">
        <v>100</v>
      </c>
      <c r="AF5" s="612">
        <v>100</v>
      </c>
      <c r="AG5" s="612">
        <v>50</v>
      </c>
      <c r="AH5" s="613">
        <v>100</v>
      </c>
      <c r="AI5" s="616">
        <v>100</v>
      </c>
      <c r="AJ5" s="609">
        <v>40</v>
      </c>
      <c r="AK5" s="612">
        <v>85.71</v>
      </c>
      <c r="AL5" s="612">
        <v>85.71</v>
      </c>
      <c r="AM5" s="680">
        <v>100</v>
      </c>
      <c r="AN5" s="12"/>
    </row>
    <row r="6" spans="1:40" ht="15" customHeight="1">
      <c r="A6" s="788"/>
      <c r="B6" s="790"/>
      <c r="C6" s="793"/>
      <c r="D6" s="369">
        <v>4</v>
      </c>
      <c r="E6" s="369">
        <v>100</v>
      </c>
      <c r="F6" s="72" t="s">
        <v>507</v>
      </c>
      <c r="G6" s="613">
        <v>0</v>
      </c>
      <c r="H6" s="613">
        <v>0</v>
      </c>
      <c r="I6" s="609">
        <v>0</v>
      </c>
      <c r="J6" s="113">
        <v>100</v>
      </c>
      <c r="K6" s="113">
        <v>100</v>
      </c>
      <c r="L6" s="609">
        <v>100</v>
      </c>
      <c r="M6" s="610">
        <v>100</v>
      </c>
      <c r="N6" s="612">
        <v>100</v>
      </c>
      <c r="O6" s="612">
        <v>100</v>
      </c>
      <c r="P6" s="611">
        <v>0</v>
      </c>
      <c r="Q6" s="611">
        <v>0</v>
      </c>
      <c r="R6" s="610">
        <v>0</v>
      </c>
      <c r="S6" s="612">
        <v>0</v>
      </c>
      <c r="T6" s="612">
        <v>0</v>
      </c>
      <c r="U6" s="612">
        <v>0</v>
      </c>
      <c r="V6" s="614">
        <v>0</v>
      </c>
      <c r="W6" s="611">
        <v>0</v>
      </c>
      <c r="X6" s="609">
        <v>0</v>
      </c>
      <c r="Y6" s="612">
        <v>0</v>
      </c>
      <c r="Z6" s="612">
        <v>0</v>
      </c>
      <c r="AA6" s="612">
        <v>0</v>
      </c>
      <c r="AB6" s="614">
        <v>0</v>
      </c>
      <c r="AC6" s="614">
        <v>0</v>
      </c>
      <c r="AD6" s="610">
        <v>40</v>
      </c>
      <c r="AE6" s="612">
        <v>50</v>
      </c>
      <c r="AF6" s="612">
        <v>0</v>
      </c>
      <c r="AG6" s="612">
        <v>0</v>
      </c>
      <c r="AH6" s="613">
        <v>100</v>
      </c>
      <c r="AI6" s="616">
        <v>100</v>
      </c>
      <c r="AJ6" s="609">
        <v>80</v>
      </c>
      <c r="AK6" s="612">
        <v>85.71</v>
      </c>
      <c r="AL6" s="612">
        <v>85.71</v>
      </c>
      <c r="AM6" s="680">
        <v>50</v>
      </c>
      <c r="AN6" s="12"/>
    </row>
    <row r="7" spans="1:40" ht="15" customHeight="1">
      <c r="A7" s="788"/>
      <c r="B7" s="790"/>
      <c r="C7" s="793"/>
      <c r="D7" s="369">
        <v>5</v>
      </c>
      <c r="E7" s="369">
        <v>100</v>
      </c>
      <c r="F7" s="72" t="s">
        <v>508</v>
      </c>
      <c r="G7" s="613">
        <v>0</v>
      </c>
      <c r="H7" s="613">
        <v>0</v>
      </c>
      <c r="I7" s="609">
        <v>0</v>
      </c>
      <c r="J7" s="113">
        <v>100</v>
      </c>
      <c r="K7" s="113">
        <v>100</v>
      </c>
      <c r="L7" s="609">
        <v>100</v>
      </c>
      <c r="M7" s="610">
        <v>100</v>
      </c>
      <c r="N7" s="612">
        <v>100</v>
      </c>
      <c r="O7" s="612">
        <v>100</v>
      </c>
      <c r="P7" s="611">
        <v>0</v>
      </c>
      <c r="Q7" s="611">
        <v>0</v>
      </c>
      <c r="R7" s="610">
        <v>0</v>
      </c>
      <c r="S7" s="612">
        <v>0</v>
      </c>
      <c r="T7" s="612">
        <v>0</v>
      </c>
      <c r="U7" s="612">
        <v>0</v>
      </c>
      <c r="V7" s="611">
        <v>100</v>
      </c>
      <c r="W7" s="611">
        <v>0</v>
      </c>
      <c r="X7" s="609">
        <v>0</v>
      </c>
      <c r="Y7" s="612">
        <v>0</v>
      </c>
      <c r="Z7" s="612">
        <v>0</v>
      </c>
      <c r="AA7" s="612">
        <v>0</v>
      </c>
      <c r="AB7" s="611">
        <v>100</v>
      </c>
      <c r="AC7" s="611">
        <v>0</v>
      </c>
      <c r="AD7" s="610">
        <v>0</v>
      </c>
      <c r="AE7" s="612">
        <v>0</v>
      </c>
      <c r="AF7" s="612">
        <v>0</v>
      </c>
      <c r="AG7" s="612">
        <v>0</v>
      </c>
      <c r="AH7" s="613">
        <v>100</v>
      </c>
      <c r="AI7" s="616">
        <v>100</v>
      </c>
      <c r="AJ7" s="609">
        <v>80</v>
      </c>
      <c r="AK7" s="612">
        <v>100</v>
      </c>
      <c r="AL7" s="612">
        <v>100</v>
      </c>
      <c r="AM7" s="680">
        <v>50</v>
      </c>
      <c r="AN7" s="12"/>
    </row>
    <row r="8" spans="1:40" ht="15" customHeight="1" thickBot="1">
      <c r="A8" s="788"/>
      <c r="B8" s="791"/>
      <c r="C8" s="794"/>
      <c r="D8" s="681">
        <v>6</v>
      </c>
      <c r="E8" s="681">
        <v>100</v>
      </c>
      <c r="F8" s="682" t="s">
        <v>1732</v>
      </c>
      <c r="G8" s="683">
        <v>0</v>
      </c>
      <c r="H8" s="683">
        <v>0</v>
      </c>
      <c r="I8" s="684">
        <v>0</v>
      </c>
      <c r="J8" s="685">
        <v>100</v>
      </c>
      <c r="K8" s="685">
        <v>100</v>
      </c>
      <c r="L8" s="684">
        <v>100</v>
      </c>
      <c r="M8" s="686">
        <v>100</v>
      </c>
      <c r="N8" s="687">
        <v>100</v>
      </c>
      <c r="O8" s="687">
        <v>100</v>
      </c>
      <c r="P8" s="688">
        <v>0</v>
      </c>
      <c r="Q8" s="688">
        <v>0</v>
      </c>
      <c r="R8" s="686">
        <v>0</v>
      </c>
      <c r="S8" s="687">
        <v>0</v>
      </c>
      <c r="T8" s="687">
        <v>0</v>
      </c>
      <c r="U8" s="687">
        <v>0</v>
      </c>
      <c r="V8" s="688">
        <v>100</v>
      </c>
      <c r="W8" s="689">
        <v>0</v>
      </c>
      <c r="X8" s="684">
        <v>100</v>
      </c>
      <c r="Y8" s="687">
        <v>100</v>
      </c>
      <c r="Z8" s="687">
        <v>100</v>
      </c>
      <c r="AA8" s="687">
        <v>100</v>
      </c>
      <c r="AB8" s="688">
        <v>100</v>
      </c>
      <c r="AC8" s="688">
        <v>0</v>
      </c>
      <c r="AD8" s="686">
        <v>0</v>
      </c>
      <c r="AE8" s="687">
        <v>0</v>
      </c>
      <c r="AF8" s="687">
        <v>0</v>
      </c>
      <c r="AG8" s="687">
        <v>0</v>
      </c>
      <c r="AH8" s="690">
        <v>100</v>
      </c>
      <c r="AI8" s="690">
        <v>100</v>
      </c>
      <c r="AJ8" s="684">
        <v>0</v>
      </c>
      <c r="AK8" s="687">
        <v>0</v>
      </c>
      <c r="AL8" s="687">
        <v>0</v>
      </c>
      <c r="AM8" s="691">
        <v>0</v>
      </c>
      <c r="AN8" s="12"/>
    </row>
    <row r="9" spans="1:40" ht="15" customHeight="1">
      <c r="A9" s="788"/>
      <c r="B9" s="659" t="s">
        <v>9</v>
      </c>
      <c r="C9" s="660" t="s">
        <v>509</v>
      </c>
      <c r="D9" s="661">
        <v>7</v>
      </c>
      <c r="E9" s="661">
        <v>50</v>
      </c>
      <c r="F9" s="662" t="s">
        <v>510</v>
      </c>
      <c r="G9" s="663">
        <v>0</v>
      </c>
      <c r="H9" s="663">
        <v>0</v>
      </c>
      <c r="I9" s="664">
        <v>0</v>
      </c>
      <c r="J9" s="665">
        <v>0</v>
      </c>
      <c r="K9" s="665">
        <v>0</v>
      </c>
      <c r="L9" s="664">
        <v>0</v>
      </c>
      <c r="M9" s="666">
        <v>0</v>
      </c>
      <c r="N9" s="667">
        <v>0</v>
      </c>
      <c r="O9" s="667">
        <v>0</v>
      </c>
      <c r="P9" s="668">
        <v>0</v>
      </c>
      <c r="Q9" s="668">
        <v>0</v>
      </c>
      <c r="R9" s="666">
        <v>50</v>
      </c>
      <c r="S9" s="667">
        <v>0</v>
      </c>
      <c r="T9" s="667">
        <v>0</v>
      </c>
      <c r="U9" s="667">
        <v>0</v>
      </c>
      <c r="V9" s="668">
        <v>0</v>
      </c>
      <c r="W9" s="668">
        <v>0</v>
      </c>
      <c r="X9" s="664">
        <v>10</v>
      </c>
      <c r="Y9" s="667">
        <v>50</v>
      </c>
      <c r="Z9" s="667">
        <v>50</v>
      </c>
      <c r="AA9" s="667">
        <v>50</v>
      </c>
      <c r="AB9" s="669">
        <v>0</v>
      </c>
      <c r="AC9" s="669">
        <v>0</v>
      </c>
      <c r="AD9" s="664">
        <v>0</v>
      </c>
      <c r="AE9" s="667">
        <v>0</v>
      </c>
      <c r="AF9" s="667">
        <v>0</v>
      </c>
      <c r="AG9" s="667">
        <v>0</v>
      </c>
      <c r="AH9" s="669">
        <v>0</v>
      </c>
      <c r="AI9" s="669">
        <v>0</v>
      </c>
      <c r="AJ9" s="664">
        <v>0</v>
      </c>
      <c r="AK9" s="667">
        <v>0</v>
      </c>
      <c r="AL9" s="667">
        <v>0</v>
      </c>
      <c r="AM9" s="667">
        <v>0</v>
      </c>
      <c r="AN9" s="12"/>
    </row>
    <row r="10" spans="1:40" ht="15" customHeight="1">
      <c r="A10" s="788"/>
      <c r="B10" s="74" t="s">
        <v>13</v>
      </c>
      <c r="C10" s="482" t="s">
        <v>1956</v>
      </c>
      <c r="D10" s="371">
        <v>8</v>
      </c>
      <c r="E10" s="371">
        <v>50</v>
      </c>
      <c r="F10" s="114" t="s">
        <v>1578</v>
      </c>
      <c r="G10" s="613">
        <v>0</v>
      </c>
      <c r="H10" s="613">
        <v>0</v>
      </c>
      <c r="I10" s="609">
        <v>0</v>
      </c>
      <c r="J10" s="607">
        <v>0</v>
      </c>
      <c r="K10" s="607">
        <v>0</v>
      </c>
      <c r="L10" s="609">
        <v>20</v>
      </c>
      <c r="M10" s="610">
        <v>50</v>
      </c>
      <c r="N10" s="612">
        <v>50</v>
      </c>
      <c r="O10" s="612">
        <v>50</v>
      </c>
      <c r="P10" s="614">
        <v>0</v>
      </c>
      <c r="Q10" s="614">
        <v>0</v>
      </c>
      <c r="R10" s="610">
        <v>50</v>
      </c>
      <c r="S10" s="612">
        <v>0</v>
      </c>
      <c r="T10" s="612">
        <v>0</v>
      </c>
      <c r="U10" s="612">
        <v>0</v>
      </c>
      <c r="V10" s="611">
        <v>0</v>
      </c>
      <c r="W10" s="611">
        <v>0</v>
      </c>
      <c r="X10" s="609">
        <v>0</v>
      </c>
      <c r="Y10" s="612">
        <v>0</v>
      </c>
      <c r="Z10" s="612">
        <v>0</v>
      </c>
      <c r="AA10" s="612">
        <v>0</v>
      </c>
      <c r="AB10" s="611">
        <v>0</v>
      </c>
      <c r="AC10" s="611">
        <v>0</v>
      </c>
      <c r="AD10" s="609">
        <v>0</v>
      </c>
      <c r="AE10" s="612">
        <v>0</v>
      </c>
      <c r="AF10" s="612">
        <v>0</v>
      </c>
      <c r="AG10" s="612">
        <v>0</v>
      </c>
      <c r="AH10" s="611">
        <v>0</v>
      </c>
      <c r="AI10" s="611">
        <v>0</v>
      </c>
      <c r="AJ10" s="609">
        <v>0</v>
      </c>
      <c r="AK10" s="612">
        <v>0</v>
      </c>
      <c r="AL10" s="612">
        <v>0</v>
      </c>
      <c r="AM10" s="612">
        <v>0</v>
      </c>
      <c r="AN10" s="12"/>
    </row>
    <row r="11" spans="1:40" ht="15" customHeight="1">
      <c r="A11" s="211"/>
      <c r="B11" s="795" t="s">
        <v>1550</v>
      </c>
      <c r="C11" s="796"/>
      <c r="D11" s="796"/>
      <c r="E11" s="797"/>
      <c r="F11" s="161" t="s">
        <v>1551</v>
      </c>
      <c r="G11" s="137">
        <f>SUM(G3:G10)</f>
        <v>0</v>
      </c>
      <c r="H11" s="137">
        <f>SUM(H3:H10)</f>
        <v>0</v>
      </c>
      <c r="I11" s="554">
        <f t="shared" ref="I11:AM11" si="0">SUM(I3:I10)</f>
        <v>0</v>
      </c>
      <c r="J11" s="608">
        <f t="shared" si="0"/>
        <v>500</v>
      </c>
      <c r="K11" s="608">
        <f t="shared" ref="K11" si="1">SUM(K3:K10)</f>
        <v>560</v>
      </c>
      <c r="L11" s="554">
        <f t="shared" si="0"/>
        <v>620</v>
      </c>
      <c r="M11" s="554">
        <f t="shared" si="0"/>
        <v>650</v>
      </c>
      <c r="N11" s="554">
        <f t="shared" si="0"/>
        <v>550</v>
      </c>
      <c r="O11" s="554">
        <f t="shared" si="0"/>
        <v>530</v>
      </c>
      <c r="P11" s="137">
        <f t="shared" si="0"/>
        <v>200</v>
      </c>
      <c r="Q11" s="137">
        <f t="shared" ref="Q11" si="2">SUM(Q3:Q10)</f>
        <v>20</v>
      </c>
      <c r="R11" s="554">
        <f t="shared" si="0"/>
        <v>310</v>
      </c>
      <c r="S11" s="554">
        <f t="shared" si="0"/>
        <v>0</v>
      </c>
      <c r="T11" s="554">
        <f t="shared" si="0"/>
        <v>190</v>
      </c>
      <c r="U11" s="554">
        <f t="shared" si="0"/>
        <v>180</v>
      </c>
      <c r="V11" s="137">
        <f t="shared" si="0"/>
        <v>400</v>
      </c>
      <c r="W11" s="137">
        <f t="shared" ref="W11" si="3">SUM(W3:W10)</f>
        <v>10</v>
      </c>
      <c r="X11" s="554">
        <f t="shared" si="0"/>
        <v>340</v>
      </c>
      <c r="Y11" s="554">
        <f t="shared" si="0"/>
        <v>390</v>
      </c>
      <c r="Z11" s="554">
        <f t="shared" si="0"/>
        <v>390</v>
      </c>
      <c r="AA11" s="554">
        <f t="shared" si="0"/>
        <v>390</v>
      </c>
      <c r="AB11" s="137">
        <f t="shared" si="0"/>
        <v>400</v>
      </c>
      <c r="AC11" s="137">
        <f t="shared" ref="AC11" si="4">SUM(AC3:AC10)</f>
        <v>250</v>
      </c>
      <c r="AD11" s="554">
        <f t="shared" si="0"/>
        <v>320</v>
      </c>
      <c r="AE11" s="554">
        <f t="shared" si="0"/>
        <v>340</v>
      </c>
      <c r="AF11" s="554">
        <f t="shared" si="0"/>
        <v>290</v>
      </c>
      <c r="AG11" s="554">
        <f t="shared" si="0"/>
        <v>250</v>
      </c>
      <c r="AH11" s="137">
        <f t="shared" si="0"/>
        <v>500</v>
      </c>
      <c r="AI11" s="137">
        <f t="shared" ref="AI11" si="5">SUM(AI3:AI10)</f>
        <v>560</v>
      </c>
      <c r="AJ11" s="554">
        <f t="shared" si="0"/>
        <v>400</v>
      </c>
      <c r="AK11" s="554">
        <f t="shared" si="0"/>
        <v>471.41999999999996</v>
      </c>
      <c r="AL11" s="554">
        <f t="shared" si="0"/>
        <v>471.41999999999996</v>
      </c>
      <c r="AM11" s="554">
        <f t="shared" si="0"/>
        <v>390</v>
      </c>
      <c r="AN11" s="12"/>
    </row>
    <row r="12" spans="1:40" ht="15" customHeight="1">
      <c r="A12" s="211"/>
      <c r="B12" s="798"/>
      <c r="C12" s="799"/>
      <c r="D12" s="799"/>
      <c r="E12" s="800"/>
      <c r="F12" s="161" t="s">
        <v>1552</v>
      </c>
      <c r="G12" s="137">
        <f>SUM($E$3:$E$10)</f>
        <v>700</v>
      </c>
      <c r="H12" s="137">
        <f>SUM($E$3:$E$10)</f>
        <v>700</v>
      </c>
      <c r="I12" s="554">
        <f>SUM($E$3:$E$10)</f>
        <v>700</v>
      </c>
      <c r="J12" s="137">
        <f t="shared" ref="J12:AM12" si="6">SUM($E$3:$E$10)</f>
        <v>700</v>
      </c>
      <c r="K12" s="137">
        <f t="shared" si="6"/>
        <v>700</v>
      </c>
      <c r="L12" s="554">
        <f t="shared" si="6"/>
        <v>700</v>
      </c>
      <c r="M12" s="554">
        <f t="shared" si="6"/>
        <v>700</v>
      </c>
      <c r="N12" s="554">
        <f t="shared" si="6"/>
        <v>700</v>
      </c>
      <c r="O12" s="554">
        <f t="shared" si="6"/>
        <v>700</v>
      </c>
      <c r="P12" s="137">
        <f t="shared" si="6"/>
        <v>700</v>
      </c>
      <c r="Q12" s="137">
        <f t="shared" si="6"/>
        <v>700</v>
      </c>
      <c r="R12" s="554">
        <f t="shared" si="6"/>
        <v>700</v>
      </c>
      <c r="S12" s="554">
        <f t="shared" si="6"/>
        <v>700</v>
      </c>
      <c r="T12" s="554">
        <f t="shared" si="6"/>
        <v>700</v>
      </c>
      <c r="U12" s="554">
        <f t="shared" si="6"/>
        <v>700</v>
      </c>
      <c r="V12" s="137">
        <f t="shared" si="6"/>
        <v>700</v>
      </c>
      <c r="W12" s="137">
        <f t="shared" si="6"/>
        <v>700</v>
      </c>
      <c r="X12" s="554">
        <f t="shared" si="6"/>
        <v>700</v>
      </c>
      <c r="Y12" s="554">
        <f t="shared" si="6"/>
        <v>700</v>
      </c>
      <c r="Z12" s="554">
        <f t="shared" si="6"/>
        <v>700</v>
      </c>
      <c r="AA12" s="554">
        <f t="shared" si="6"/>
        <v>700</v>
      </c>
      <c r="AB12" s="137">
        <f t="shared" si="6"/>
        <v>700</v>
      </c>
      <c r="AC12" s="137">
        <f t="shared" si="6"/>
        <v>700</v>
      </c>
      <c r="AD12" s="554">
        <f t="shared" si="6"/>
        <v>700</v>
      </c>
      <c r="AE12" s="554">
        <f t="shared" si="6"/>
        <v>700</v>
      </c>
      <c r="AF12" s="554">
        <f t="shared" si="6"/>
        <v>700</v>
      </c>
      <c r="AG12" s="554">
        <f t="shared" si="6"/>
        <v>700</v>
      </c>
      <c r="AH12" s="137">
        <f t="shared" si="6"/>
        <v>700</v>
      </c>
      <c r="AI12" s="137">
        <f t="shared" si="6"/>
        <v>700</v>
      </c>
      <c r="AJ12" s="554">
        <f t="shared" si="6"/>
        <v>700</v>
      </c>
      <c r="AK12" s="554">
        <f t="shared" si="6"/>
        <v>700</v>
      </c>
      <c r="AL12" s="554">
        <f t="shared" si="6"/>
        <v>700</v>
      </c>
      <c r="AM12" s="554">
        <f t="shared" si="6"/>
        <v>700</v>
      </c>
      <c r="AN12" s="12"/>
    </row>
    <row r="13" spans="1:40" ht="15" customHeight="1">
      <c r="A13" s="211"/>
      <c r="B13" s="801"/>
      <c r="C13" s="802"/>
      <c r="D13" s="802"/>
      <c r="E13" s="803"/>
      <c r="F13" s="161" t="s">
        <v>1553</v>
      </c>
      <c r="G13" s="162">
        <f t="shared" ref="G13:J13" si="7">G11/G12</f>
        <v>0</v>
      </c>
      <c r="H13" s="162">
        <f t="shared" ref="H13" si="8">H11/H12</f>
        <v>0</v>
      </c>
      <c r="I13" s="596">
        <f t="shared" si="7"/>
        <v>0</v>
      </c>
      <c r="J13" s="162">
        <f t="shared" si="7"/>
        <v>0.7142857142857143</v>
      </c>
      <c r="K13" s="162">
        <f t="shared" ref="K13" si="9">K11/K12</f>
        <v>0.8</v>
      </c>
      <c r="L13" s="596">
        <f>L11/L12</f>
        <v>0.88571428571428568</v>
      </c>
      <c r="M13" s="596">
        <f t="shared" ref="M13:P13" si="10">M11/M12</f>
        <v>0.9285714285714286</v>
      </c>
      <c r="N13" s="596">
        <f t="shared" si="10"/>
        <v>0.7857142857142857</v>
      </c>
      <c r="O13" s="596">
        <f t="shared" si="10"/>
        <v>0.75714285714285712</v>
      </c>
      <c r="P13" s="162">
        <f t="shared" si="10"/>
        <v>0.2857142857142857</v>
      </c>
      <c r="Q13" s="162">
        <f t="shared" ref="Q13" si="11">Q11/Q12</f>
        <v>2.8571428571428571E-2</v>
      </c>
      <c r="R13" s="596">
        <f>R11/R12</f>
        <v>0.44285714285714284</v>
      </c>
      <c r="S13" s="596">
        <f t="shared" ref="S13" si="12">S11/S12</f>
        <v>0</v>
      </c>
      <c r="T13" s="596">
        <f t="shared" ref="T13" si="13">T11/T12</f>
        <v>0.27142857142857141</v>
      </c>
      <c r="U13" s="596">
        <f t="shared" ref="U13" si="14">U11/U12</f>
        <v>0.25714285714285712</v>
      </c>
      <c r="V13" s="162">
        <f t="shared" ref="V13:W13" si="15">V11/V12</f>
        <v>0.5714285714285714</v>
      </c>
      <c r="W13" s="162">
        <f t="shared" si="15"/>
        <v>1.4285714285714285E-2</v>
      </c>
      <c r="X13" s="596">
        <f>X11/X12</f>
        <v>0.48571428571428571</v>
      </c>
      <c r="Y13" s="596">
        <f t="shared" ref="Y13" si="16">Y11/Y12</f>
        <v>0.55714285714285716</v>
      </c>
      <c r="Z13" s="596">
        <f t="shared" ref="Z13" si="17">Z11/Z12</f>
        <v>0.55714285714285716</v>
      </c>
      <c r="AA13" s="596">
        <f t="shared" ref="AA13" si="18">AA11/AA12</f>
        <v>0.55714285714285716</v>
      </c>
      <c r="AB13" s="162">
        <f t="shared" ref="AB13:AC13" si="19">AB11/AB12</f>
        <v>0.5714285714285714</v>
      </c>
      <c r="AC13" s="162">
        <f t="shared" si="19"/>
        <v>0.35714285714285715</v>
      </c>
      <c r="AD13" s="596">
        <f>AD11/AD12</f>
        <v>0.45714285714285713</v>
      </c>
      <c r="AE13" s="596">
        <f t="shared" ref="AE13" si="20">AE11/AE12</f>
        <v>0.48571428571428571</v>
      </c>
      <c r="AF13" s="596">
        <f t="shared" ref="AF13" si="21">AF11/AF12</f>
        <v>0.41428571428571431</v>
      </c>
      <c r="AG13" s="596">
        <f t="shared" ref="AG13" si="22">AG11/AG12</f>
        <v>0.35714285714285715</v>
      </c>
      <c r="AH13" s="162">
        <f t="shared" ref="AH13:AI13" si="23">AH11/AH12</f>
        <v>0.7142857142857143</v>
      </c>
      <c r="AI13" s="162">
        <f t="shared" si="23"/>
        <v>0.8</v>
      </c>
      <c r="AJ13" s="596">
        <f>AJ11/AJ12</f>
        <v>0.5714285714285714</v>
      </c>
      <c r="AK13" s="596">
        <f>AK11/AK12</f>
        <v>0.67345714285714275</v>
      </c>
      <c r="AL13" s="596">
        <f>AL11/AL12</f>
        <v>0.67345714285714275</v>
      </c>
      <c r="AM13" s="596">
        <f>AM11/AM12</f>
        <v>0.55714285714285716</v>
      </c>
      <c r="AN13" s="12"/>
    </row>
    <row r="14" spans="1:40" ht="15" customHeight="1">
      <c r="A14" s="472"/>
      <c r="B14" s="736" t="s">
        <v>1996</v>
      </c>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7"/>
      <c r="AN14" s="12"/>
    </row>
    <row r="15" spans="1:40" ht="15.75" customHeight="1">
      <c r="A15" s="271"/>
      <c r="B15" s="736" t="s">
        <v>1916</v>
      </c>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7"/>
      <c r="AN15" s="12"/>
    </row>
    <row r="16" spans="1:40" ht="30" customHeight="1">
      <c r="A16" s="1"/>
      <c r="B16" s="270"/>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row>
    <row r="19" spans="16:22">
      <c r="Q19" s="417" t="s">
        <v>2149</v>
      </c>
      <c r="R19" s="417" t="s">
        <v>2150</v>
      </c>
      <c r="S19" s="417" t="s">
        <v>2151</v>
      </c>
      <c r="T19" s="417" t="s">
        <v>2152</v>
      </c>
      <c r="U19" s="417" t="s">
        <v>2153</v>
      </c>
      <c r="V19" s="417" t="s">
        <v>2154</v>
      </c>
    </row>
    <row r="20" spans="16:22">
      <c r="P20">
        <v>2018</v>
      </c>
      <c r="Q20" s="539">
        <f>H13</f>
        <v>0</v>
      </c>
      <c r="R20" s="649">
        <f>K13</f>
        <v>0.8</v>
      </c>
      <c r="S20" s="649">
        <f>Q13</f>
        <v>2.8571428571428571E-2</v>
      </c>
      <c r="T20" s="650">
        <f>W13</f>
        <v>1.4285714285714285E-2</v>
      </c>
      <c r="U20" s="539">
        <f>AC13</f>
        <v>0.35714285714285715</v>
      </c>
      <c r="V20" s="539">
        <f>AI13</f>
        <v>0.8</v>
      </c>
    </row>
    <row r="21" spans="16:22">
      <c r="P21">
        <v>2020</v>
      </c>
      <c r="Q21" s="539">
        <f>G13</f>
        <v>0</v>
      </c>
      <c r="R21" s="649">
        <f>J13</f>
        <v>0.7142857142857143</v>
      </c>
      <c r="S21" s="649">
        <f>P13</f>
        <v>0.2857142857142857</v>
      </c>
      <c r="T21" s="650">
        <f>V13</f>
        <v>0.5714285714285714</v>
      </c>
      <c r="U21" s="539">
        <f>AB13</f>
        <v>0.5714285714285714</v>
      </c>
      <c r="V21" s="539">
        <f>AH13</f>
        <v>0.7142857142857143</v>
      </c>
    </row>
  </sheetData>
  <mergeCells count="6">
    <mergeCell ref="B15:AM15"/>
    <mergeCell ref="A2:A10"/>
    <mergeCell ref="B4:B8"/>
    <mergeCell ref="C4:C8"/>
    <mergeCell ref="B11:E13"/>
    <mergeCell ref="B14:AM14"/>
  </mergeCells>
  <phoneticPr fontId="30" type="noConversion"/>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11"/>
  <sheetViews>
    <sheetView workbookViewId="0">
      <selection activeCell="AG3" sqref="AG3"/>
    </sheetView>
  </sheetViews>
  <sheetFormatPr baseColWidth="10" defaultColWidth="38.5" defaultRowHeight="15"/>
  <cols>
    <col min="1" max="1" width="5.6640625" style="5" customWidth="1"/>
    <col min="2" max="2" width="4" bestFit="1" customWidth="1"/>
    <col min="3" max="3" width="40.83203125" customWidth="1"/>
    <col min="4" max="4" width="4.5" customWidth="1"/>
    <col min="5" max="5" width="62.5" customWidth="1"/>
    <col min="6" max="7" width="9.83203125" customWidth="1"/>
    <col min="8" max="10" width="8.6640625" customWidth="1"/>
    <col min="11" max="11" width="8.83203125" customWidth="1"/>
    <col min="12" max="16" width="8.6640625" customWidth="1"/>
    <col min="17" max="17" width="8.5" customWidth="1"/>
    <col min="18" max="19" width="8.33203125" customWidth="1"/>
    <col min="20" max="22" width="8.5" customWidth="1"/>
    <col min="23" max="28" width="8.6640625" customWidth="1"/>
    <col min="29" max="29" width="8.5" customWidth="1"/>
    <col min="30" max="31" width="8.6640625" customWidth="1"/>
    <col min="32" max="34" width="8.1640625" customWidth="1"/>
    <col min="35" max="35" width="8.6640625" customWidth="1"/>
    <col min="36" max="36" width="8.1640625" customWidth="1"/>
    <col min="37" max="38" width="8.5" customWidth="1"/>
    <col min="39" max="39" width="7.5" customWidth="1"/>
  </cols>
  <sheetData>
    <row r="1" spans="1:39" ht="51" customHeight="1">
      <c r="A1" s="1"/>
      <c r="B1" s="2"/>
      <c r="C1" s="3"/>
      <c r="D1" s="3"/>
      <c r="E1" s="4"/>
      <c r="F1" s="4"/>
      <c r="G1" s="4"/>
      <c r="H1" s="4"/>
      <c r="I1" s="4"/>
      <c r="J1" s="4"/>
      <c r="K1" s="4"/>
      <c r="L1" s="4"/>
      <c r="M1" s="4"/>
      <c r="N1" s="4"/>
      <c r="O1" s="4"/>
      <c r="P1" s="4"/>
      <c r="Q1" s="4"/>
      <c r="R1" s="12"/>
      <c r="S1" s="12"/>
      <c r="T1" s="12"/>
      <c r="U1" s="12"/>
      <c r="V1" s="12"/>
      <c r="W1" s="12"/>
      <c r="X1" s="12"/>
      <c r="Y1" s="12"/>
      <c r="Z1" s="12"/>
      <c r="AA1" s="12"/>
      <c r="AB1" s="12"/>
      <c r="AC1" s="4"/>
      <c r="AD1" s="12"/>
      <c r="AE1" s="12"/>
      <c r="AF1" s="12"/>
      <c r="AG1" s="12"/>
      <c r="AH1" s="12"/>
      <c r="AI1" s="4"/>
      <c r="AJ1" s="12"/>
      <c r="AK1" s="12"/>
      <c r="AL1" s="12"/>
      <c r="AM1" s="12"/>
    </row>
    <row r="2" spans="1:39" ht="30" customHeight="1">
      <c r="A2" s="788"/>
      <c r="B2" s="181"/>
      <c r="C2" s="181" t="s">
        <v>488</v>
      </c>
      <c r="D2" s="198" t="s">
        <v>1656</v>
      </c>
      <c r="E2" s="37" t="s">
        <v>489</v>
      </c>
      <c r="F2" s="320" t="s">
        <v>2518</v>
      </c>
      <c r="G2" s="320" t="s">
        <v>1964</v>
      </c>
      <c r="H2" s="320" t="s">
        <v>1925</v>
      </c>
      <c r="I2" s="312" t="s">
        <v>2519</v>
      </c>
      <c r="J2" s="312" t="s">
        <v>1960</v>
      </c>
      <c r="K2" s="312" t="s">
        <v>1926</v>
      </c>
      <c r="L2" s="313" t="s">
        <v>490</v>
      </c>
      <c r="M2" s="313" t="s">
        <v>494</v>
      </c>
      <c r="N2" s="313" t="s">
        <v>498</v>
      </c>
      <c r="O2" s="314" t="s">
        <v>2520</v>
      </c>
      <c r="P2" s="314" t="s">
        <v>1961</v>
      </c>
      <c r="Q2" s="314" t="s">
        <v>1927</v>
      </c>
      <c r="R2" s="315" t="s">
        <v>491</v>
      </c>
      <c r="S2" s="315" t="s">
        <v>495</v>
      </c>
      <c r="T2" s="315" t="s">
        <v>499</v>
      </c>
      <c r="U2" s="316" t="s">
        <v>2521</v>
      </c>
      <c r="V2" s="316" t="s">
        <v>1980</v>
      </c>
      <c r="W2" s="316" t="s">
        <v>1928</v>
      </c>
      <c r="X2" s="317" t="s">
        <v>492</v>
      </c>
      <c r="Y2" s="317" t="s">
        <v>496</v>
      </c>
      <c r="Z2" s="317" t="s">
        <v>500</v>
      </c>
      <c r="AA2" s="318" t="s">
        <v>2523</v>
      </c>
      <c r="AB2" s="318" t="s">
        <v>1963</v>
      </c>
      <c r="AC2" s="318" t="s">
        <v>1929</v>
      </c>
      <c r="AD2" s="319" t="s">
        <v>493</v>
      </c>
      <c r="AE2" s="319" t="s">
        <v>497</v>
      </c>
      <c r="AF2" s="319" t="s">
        <v>501</v>
      </c>
      <c r="AG2" s="321" t="s">
        <v>2522</v>
      </c>
      <c r="AH2" s="321" t="s">
        <v>1957</v>
      </c>
      <c r="AI2" s="321" t="s">
        <v>1930</v>
      </c>
      <c r="AJ2" s="147" t="s">
        <v>318</v>
      </c>
      <c r="AK2" s="147" t="s">
        <v>322</v>
      </c>
      <c r="AL2" s="147" t="s">
        <v>324</v>
      </c>
      <c r="AM2" s="75" t="s">
        <v>1371</v>
      </c>
    </row>
    <row r="3" spans="1:39" ht="15" customHeight="1">
      <c r="A3" s="788"/>
      <c r="B3" s="76" t="s">
        <v>0</v>
      </c>
      <c r="C3" s="77" t="s">
        <v>502</v>
      </c>
      <c r="D3" s="368">
        <v>1</v>
      </c>
      <c r="E3" s="70" t="s">
        <v>503</v>
      </c>
      <c r="F3" s="637" t="s">
        <v>2617</v>
      </c>
      <c r="G3" s="70" t="s">
        <v>1988</v>
      </c>
      <c r="H3" s="217" t="s">
        <v>1579</v>
      </c>
      <c r="I3" s="637" t="s">
        <v>2617</v>
      </c>
      <c r="J3" s="217" t="s">
        <v>1988</v>
      </c>
      <c r="K3" s="217" t="s">
        <v>1579</v>
      </c>
      <c r="L3" s="221" t="s">
        <v>511</v>
      </c>
      <c r="M3" s="217" t="s">
        <v>511</v>
      </c>
      <c r="N3" s="219" t="s">
        <v>512</v>
      </c>
      <c r="O3" s="637" t="s">
        <v>2617</v>
      </c>
      <c r="P3" s="219" t="s">
        <v>1988</v>
      </c>
      <c r="Q3" s="217" t="s">
        <v>1579</v>
      </c>
      <c r="R3" s="219" t="s">
        <v>512</v>
      </c>
      <c r="S3" s="219" t="s">
        <v>512</v>
      </c>
      <c r="T3" s="219" t="s">
        <v>512</v>
      </c>
      <c r="U3" s="637" t="s">
        <v>2617</v>
      </c>
      <c r="V3" s="219" t="s">
        <v>1988</v>
      </c>
      <c r="W3" s="217" t="s">
        <v>1579</v>
      </c>
      <c r="X3" s="219" t="s">
        <v>513</v>
      </c>
      <c r="Y3" s="219" t="s">
        <v>513</v>
      </c>
      <c r="Z3" s="219" t="s">
        <v>512</v>
      </c>
      <c r="AA3" s="637" t="s">
        <v>2617</v>
      </c>
      <c r="AB3" s="219" t="s">
        <v>1988</v>
      </c>
      <c r="AC3" s="218" t="s">
        <v>1579</v>
      </c>
      <c r="AD3" s="219" t="s">
        <v>514</v>
      </c>
      <c r="AE3" s="219" t="s">
        <v>514</v>
      </c>
      <c r="AF3" s="219" t="s">
        <v>512</v>
      </c>
      <c r="AG3" s="637" t="s">
        <v>2617</v>
      </c>
      <c r="AH3" s="219" t="s">
        <v>1988</v>
      </c>
      <c r="AI3" s="217" t="s">
        <v>1579</v>
      </c>
      <c r="AJ3" s="219" t="s">
        <v>515</v>
      </c>
      <c r="AK3" s="219" t="s">
        <v>515</v>
      </c>
      <c r="AL3" s="219" t="s">
        <v>516</v>
      </c>
      <c r="AM3" s="12" t="s">
        <v>1371</v>
      </c>
    </row>
    <row r="4" spans="1:39" ht="15" customHeight="1">
      <c r="A4" s="788"/>
      <c r="B4" s="804" t="s">
        <v>4</v>
      </c>
      <c r="C4" s="807" t="s">
        <v>504</v>
      </c>
      <c r="D4" s="369">
        <v>2</v>
      </c>
      <c r="E4" s="72" t="s">
        <v>505</v>
      </c>
      <c r="F4" s="637" t="s">
        <v>2615</v>
      </c>
      <c r="G4" s="72" t="s">
        <v>1989</v>
      </c>
      <c r="H4" s="218" t="s">
        <v>1635</v>
      </c>
      <c r="I4" s="637" t="s">
        <v>2615</v>
      </c>
      <c r="J4" s="218" t="s">
        <v>1989</v>
      </c>
      <c r="K4" s="218" t="s">
        <v>1635</v>
      </c>
      <c r="L4" s="222" t="s">
        <v>517</v>
      </c>
      <c r="M4" s="219" t="s">
        <v>517</v>
      </c>
      <c r="N4" s="219" t="s">
        <v>516</v>
      </c>
      <c r="O4" s="637" t="s">
        <v>2615</v>
      </c>
      <c r="P4" s="219" t="s">
        <v>1989</v>
      </c>
      <c r="Q4" s="218" t="s">
        <v>1635</v>
      </c>
      <c r="R4" s="220" t="s">
        <v>864</v>
      </c>
      <c r="S4" s="220" t="s">
        <v>864</v>
      </c>
      <c r="T4" s="219" t="s">
        <v>522</v>
      </c>
      <c r="U4" s="637" t="s">
        <v>2615</v>
      </c>
      <c r="V4" s="219" t="s">
        <v>2441</v>
      </c>
      <c r="W4" s="218" t="s">
        <v>1635</v>
      </c>
      <c r="X4" s="219" t="s">
        <v>519</v>
      </c>
      <c r="Y4" s="219" t="s">
        <v>519</v>
      </c>
      <c r="Z4" s="219" t="s">
        <v>516</v>
      </c>
      <c r="AA4" s="637" t="s">
        <v>2615</v>
      </c>
      <c r="AB4" s="219" t="s">
        <v>1989</v>
      </c>
      <c r="AC4" s="220" t="s">
        <v>1636</v>
      </c>
      <c r="AD4" s="219" t="s">
        <v>520</v>
      </c>
      <c r="AE4" s="219" t="s">
        <v>520</v>
      </c>
      <c r="AF4" s="219" t="s">
        <v>516</v>
      </c>
      <c r="AG4" s="637" t="s">
        <v>2615</v>
      </c>
      <c r="AH4" s="219" t="s">
        <v>1989</v>
      </c>
      <c r="AI4" s="218" t="s">
        <v>1635</v>
      </c>
      <c r="AJ4" s="219" t="s">
        <v>521</v>
      </c>
      <c r="AK4" s="219" t="s">
        <v>521</v>
      </c>
      <c r="AL4" s="219" t="s">
        <v>516</v>
      </c>
      <c r="AM4" s="12" t="s">
        <v>1371</v>
      </c>
    </row>
    <row r="5" spans="1:39" ht="15" customHeight="1">
      <c r="A5" s="788"/>
      <c r="B5" s="805"/>
      <c r="C5" s="793"/>
      <c r="D5" s="369">
        <v>3</v>
      </c>
      <c r="E5" s="72" t="s">
        <v>506</v>
      </c>
      <c r="F5" s="637" t="s">
        <v>2615</v>
      </c>
      <c r="G5" s="72" t="s">
        <v>1990</v>
      </c>
      <c r="H5" s="218" t="s">
        <v>1635</v>
      </c>
      <c r="I5" s="637" t="s">
        <v>2615</v>
      </c>
      <c r="J5" s="218" t="s">
        <v>1990</v>
      </c>
      <c r="K5" s="218" t="s">
        <v>1635</v>
      </c>
      <c r="L5" s="219" t="s">
        <v>517</v>
      </c>
      <c r="M5" s="219" t="s">
        <v>517</v>
      </c>
      <c r="N5" s="219" t="s">
        <v>516</v>
      </c>
      <c r="O5" s="637" t="s">
        <v>2615</v>
      </c>
      <c r="P5" s="219" t="s">
        <v>1990</v>
      </c>
      <c r="Q5" s="218" t="s">
        <v>1635</v>
      </c>
      <c r="R5" s="220" t="s">
        <v>864</v>
      </c>
      <c r="S5" s="220" t="s">
        <v>864</v>
      </c>
      <c r="T5" s="219" t="s">
        <v>522</v>
      </c>
      <c r="U5" s="637" t="s">
        <v>2615</v>
      </c>
      <c r="V5" s="219" t="s">
        <v>1990</v>
      </c>
      <c r="W5" s="218" t="s">
        <v>1635</v>
      </c>
      <c r="X5" s="219" t="s">
        <v>519</v>
      </c>
      <c r="Y5" s="219" t="s">
        <v>519</v>
      </c>
      <c r="Z5" s="219" t="s">
        <v>516</v>
      </c>
      <c r="AA5" s="637" t="s">
        <v>2615</v>
      </c>
      <c r="AB5" s="219" t="s">
        <v>1990</v>
      </c>
      <c r="AC5" s="220" t="s">
        <v>1636</v>
      </c>
      <c r="AD5" s="219" t="s">
        <v>520</v>
      </c>
      <c r="AE5" s="219" t="s">
        <v>520</v>
      </c>
      <c r="AF5" s="219" t="s">
        <v>516</v>
      </c>
      <c r="AG5" s="637" t="s">
        <v>2615</v>
      </c>
      <c r="AH5" s="219" t="s">
        <v>1990</v>
      </c>
      <c r="AI5" s="218" t="s">
        <v>1635</v>
      </c>
      <c r="AJ5" s="219" t="s">
        <v>521</v>
      </c>
      <c r="AK5" s="219" t="s">
        <v>521</v>
      </c>
      <c r="AL5" s="219" t="s">
        <v>516</v>
      </c>
      <c r="AM5" s="12" t="s">
        <v>1371</v>
      </c>
    </row>
    <row r="6" spans="1:39" ht="15" customHeight="1">
      <c r="A6" s="788"/>
      <c r="B6" s="805"/>
      <c r="C6" s="793"/>
      <c r="D6" s="369">
        <v>4</v>
      </c>
      <c r="E6" s="72" t="s">
        <v>507</v>
      </c>
      <c r="F6" s="637" t="s">
        <v>2615</v>
      </c>
      <c r="G6" s="72" t="s">
        <v>1991</v>
      </c>
      <c r="H6" s="218" t="s">
        <v>1635</v>
      </c>
      <c r="I6" s="637" t="s">
        <v>2615</v>
      </c>
      <c r="J6" s="218" t="s">
        <v>1991</v>
      </c>
      <c r="K6" s="218" t="s">
        <v>1635</v>
      </c>
      <c r="L6" s="219" t="s">
        <v>517</v>
      </c>
      <c r="M6" s="219" t="s">
        <v>517</v>
      </c>
      <c r="N6" s="219" t="s">
        <v>516</v>
      </c>
      <c r="O6" s="637" t="s">
        <v>2615</v>
      </c>
      <c r="P6" s="219" t="s">
        <v>1991</v>
      </c>
      <c r="Q6" s="218" t="s">
        <v>1635</v>
      </c>
      <c r="R6" s="220" t="s">
        <v>864</v>
      </c>
      <c r="S6" s="220" t="s">
        <v>864</v>
      </c>
      <c r="T6" s="219" t="s">
        <v>522</v>
      </c>
      <c r="U6" s="637" t="s">
        <v>2615</v>
      </c>
      <c r="V6" s="219" t="s">
        <v>1991</v>
      </c>
      <c r="W6" s="218" t="s">
        <v>1635</v>
      </c>
      <c r="X6" s="219" t="s">
        <v>519</v>
      </c>
      <c r="Y6" s="219" t="s">
        <v>519</v>
      </c>
      <c r="Z6" s="219" t="s">
        <v>516</v>
      </c>
      <c r="AA6" s="637" t="s">
        <v>2615</v>
      </c>
      <c r="AB6" s="219" t="s">
        <v>1991</v>
      </c>
      <c r="AC6" s="220" t="s">
        <v>1636</v>
      </c>
      <c r="AD6" s="219" t="s">
        <v>520</v>
      </c>
      <c r="AE6" s="219" t="s">
        <v>520</v>
      </c>
      <c r="AF6" s="219" t="s">
        <v>516</v>
      </c>
      <c r="AG6" s="637" t="s">
        <v>2615</v>
      </c>
      <c r="AH6" s="219" t="s">
        <v>1991</v>
      </c>
      <c r="AI6" s="218" t="s">
        <v>1635</v>
      </c>
      <c r="AJ6" s="219" t="s">
        <v>521</v>
      </c>
      <c r="AK6" s="219" t="s">
        <v>521</v>
      </c>
      <c r="AL6" s="219" t="s">
        <v>516</v>
      </c>
      <c r="AM6" s="12" t="s">
        <v>1371</v>
      </c>
    </row>
    <row r="7" spans="1:39" ht="15" customHeight="1">
      <c r="A7" s="788"/>
      <c r="B7" s="805"/>
      <c r="C7" s="793"/>
      <c r="D7" s="369">
        <v>5</v>
      </c>
      <c r="E7" s="72" t="s">
        <v>508</v>
      </c>
      <c r="F7" s="637" t="s">
        <v>2615</v>
      </c>
      <c r="G7" s="72" t="s">
        <v>1992</v>
      </c>
      <c r="H7" s="218" t="s">
        <v>1635</v>
      </c>
      <c r="I7" s="637" t="s">
        <v>2615</v>
      </c>
      <c r="J7" s="218" t="s">
        <v>1992</v>
      </c>
      <c r="K7" s="218" t="s">
        <v>1635</v>
      </c>
      <c r="L7" s="219" t="s">
        <v>517</v>
      </c>
      <c r="M7" s="219" t="s">
        <v>517</v>
      </c>
      <c r="N7" s="219" t="s">
        <v>516</v>
      </c>
      <c r="O7" s="637" t="s">
        <v>2615</v>
      </c>
      <c r="P7" s="219" t="s">
        <v>1992</v>
      </c>
      <c r="Q7" s="218" t="s">
        <v>1635</v>
      </c>
      <c r="R7" s="220" t="s">
        <v>864</v>
      </c>
      <c r="S7" s="220" t="s">
        <v>864</v>
      </c>
      <c r="T7" s="219" t="s">
        <v>522</v>
      </c>
      <c r="U7" s="637" t="s">
        <v>2615</v>
      </c>
      <c r="V7" s="219" t="s">
        <v>1992</v>
      </c>
      <c r="W7" s="218" t="s">
        <v>1635</v>
      </c>
      <c r="X7" s="219" t="s">
        <v>519</v>
      </c>
      <c r="Y7" s="219" t="s">
        <v>519</v>
      </c>
      <c r="Z7" s="219" t="s">
        <v>516</v>
      </c>
      <c r="AA7" s="637" t="s">
        <v>2615</v>
      </c>
      <c r="AB7" s="219" t="s">
        <v>1992</v>
      </c>
      <c r="AC7" s="220" t="s">
        <v>1636</v>
      </c>
      <c r="AD7" s="219" t="s">
        <v>520</v>
      </c>
      <c r="AE7" s="219" t="s">
        <v>520</v>
      </c>
      <c r="AF7" s="219" t="s">
        <v>516</v>
      </c>
      <c r="AG7" s="637" t="s">
        <v>2615</v>
      </c>
      <c r="AH7" s="219" t="s">
        <v>1992</v>
      </c>
      <c r="AI7" s="218" t="s">
        <v>1635</v>
      </c>
      <c r="AJ7" s="219" t="s">
        <v>521</v>
      </c>
      <c r="AK7" s="219" t="s">
        <v>521</v>
      </c>
      <c r="AL7" s="219" t="s">
        <v>516</v>
      </c>
      <c r="AM7" s="12" t="s">
        <v>1371</v>
      </c>
    </row>
    <row r="8" spans="1:39" ht="15" customHeight="1">
      <c r="A8" s="788"/>
      <c r="B8" s="806"/>
      <c r="C8" s="808"/>
      <c r="D8" s="369">
        <v>6</v>
      </c>
      <c r="E8" s="322" t="s">
        <v>1733</v>
      </c>
      <c r="F8" s="637" t="s">
        <v>2615</v>
      </c>
      <c r="G8" s="72" t="s">
        <v>1993</v>
      </c>
      <c r="H8" s="218" t="s">
        <v>1635</v>
      </c>
      <c r="I8" s="637" t="s">
        <v>2615</v>
      </c>
      <c r="J8" s="218" t="s">
        <v>1993</v>
      </c>
      <c r="K8" s="218" t="s">
        <v>1635</v>
      </c>
      <c r="L8" s="219" t="s">
        <v>517</v>
      </c>
      <c r="M8" s="219" t="s">
        <v>517</v>
      </c>
      <c r="N8" s="219" t="s">
        <v>516</v>
      </c>
      <c r="O8" s="637" t="s">
        <v>2615</v>
      </c>
      <c r="P8" s="219" t="s">
        <v>1993</v>
      </c>
      <c r="Q8" s="218" t="s">
        <v>1635</v>
      </c>
      <c r="R8" s="220" t="s">
        <v>864</v>
      </c>
      <c r="S8" s="220" t="s">
        <v>864</v>
      </c>
      <c r="T8" s="219" t="s">
        <v>522</v>
      </c>
      <c r="U8" s="637" t="s">
        <v>2615</v>
      </c>
      <c r="V8" s="219" t="s">
        <v>1993</v>
      </c>
      <c r="W8" s="218" t="s">
        <v>1635</v>
      </c>
      <c r="X8" s="219" t="s">
        <v>519</v>
      </c>
      <c r="Y8" s="219" t="s">
        <v>519</v>
      </c>
      <c r="Z8" s="219" t="s">
        <v>516</v>
      </c>
      <c r="AA8" s="637" t="s">
        <v>2615</v>
      </c>
      <c r="AB8" s="219" t="s">
        <v>1993</v>
      </c>
      <c r="AC8" s="220" t="s">
        <v>1636</v>
      </c>
      <c r="AD8" s="219" t="s">
        <v>520</v>
      </c>
      <c r="AE8" s="219" t="s">
        <v>520</v>
      </c>
      <c r="AF8" s="219" t="s">
        <v>516</v>
      </c>
      <c r="AG8" s="637" t="s">
        <v>2615</v>
      </c>
      <c r="AH8" s="219" t="s">
        <v>1993</v>
      </c>
      <c r="AI8" s="218" t="s">
        <v>1635</v>
      </c>
      <c r="AJ8" s="219" t="s">
        <v>521</v>
      </c>
      <c r="AK8" s="219" t="s">
        <v>521</v>
      </c>
      <c r="AL8" s="219" t="s">
        <v>516</v>
      </c>
      <c r="AM8" s="12" t="s">
        <v>1371</v>
      </c>
    </row>
    <row r="9" spans="1:39" ht="15" customHeight="1">
      <c r="A9" s="788"/>
      <c r="B9" s="78" t="s">
        <v>9</v>
      </c>
      <c r="C9" s="79" t="s">
        <v>509</v>
      </c>
      <c r="D9" s="370">
        <v>7</v>
      </c>
      <c r="E9" s="73" t="s">
        <v>510</v>
      </c>
      <c r="F9" s="637" t="s">
        <v>2616</v>
      </c>
      <c r="G9" s="73" t="s">
        <v>1995</v>
      </c>
      <c r="H9" s="217" t="s">
        <v>877</v>
      </c>
      <c r="I9" s="637" t="s">
        <v>2616</v>
      </c>
      <c r="J9" s="218" t="s">
        <v>1995</v>
      </c>
      <c r="K9" s="218" t="s">
        <v>877</v>
      </c>
      <c r="L9" s="220" t="s">
        <v>864</v>
      </c>
      <c r="M9" s="220" t="s">
        <v>864</v>
      </c>
      <c r="N9" s="220" t="s">
        <v>864</v>
      </c>
      <c r="O9" s="637" t="s">
        <v>2616</v>
      </c>
      <c r="P9" s="220" t="s">
        <v>1995</v>
      </c>
      <c r="Q9" s="218" t="s">
        <v>876</v>
      </c>
      <c r="R9" s="220" t="s">
        <v>864</v>
      </c>
      <c r="S9" s="220" t="s">
        <v>864</v>
      </c>
      <c r="T9" s="220" t="s">
        <v>864</v>
      </c>
      <c r="U9" s="637" t="s">
        <v>2616</v>
      </c>
      <c r="V9" s="220" t="s">
        <v>1995</v>
      </c>
      <c r="W9" s="218" t="s">
        <v>877</v>
      </c>
      <c r="X9" s="219" t="s">
        <v>523</v>
      </c>
      <c r="Y9" s="219" t="s">
        <v>523</v>
      </c>
      <c r="Z9" s="219" t="s">
        <v>523</v>
      </c>
      <c r="AA9" s="637" t="s">
        <v>2616</v>
      </c>
      <c r="AB9" s="219"/>
      <c r="AC9" s="218" t="s">
        <v>877</v>
      </c>
      <c r="AD9" s="220" t="s">
        <v>864</v>
      </c>
      <c r="AE9" s="220" t="s">
        <v>864</v>
      </c>
      <c r="AF9" s="220" t="s">
        <v>864</v>
      </c>
      <c r="AG9" s="637" t="s">
        <v>2616</v>
      </c>
      <c r="AH9" s="220" t="s">
        <v>1995</v>
      </c>
      <c r="AI9" s="218" t="s">
        <v>877</v>
      </c>
      <c r="AJ9" s="220" t="s">
        <v>864</v>
      </c>
      <c r="AK9" s="220" t="s">
        <v>864</v>
      </c>
      <c r="AL9" s="220" t="s">
        <v>864</v>
      </c>
      <c r="AM9" s="12"/>
    </row>
    <row r="10" spans="1:39" ht="15" customHeight="1">
      <c r="A10" s="788"/>
      <c r="B10" s="74" t="s">
        <v>13</v>
      </c>
      <c r="C10" s="482" t="s">
        <v>1956</v>
      </c>
      <c r="D10" s="371">
        <v>8</v>
      </c>
      <c r="E10" s="114" t="s">
        <v>1578</v>
      </c>
      <c r="F10" s="637" t="s">
        <v>1997</v>
      </c>
      <c r="G10" s="114" t="s">
        <v>1997</v>
      </c>
      <c r="H10" s="217" t="s">
        <v>879</v>
      </c>
      <c r="I10" s="637" t="s">
        <v>1997</v>
      </c>
      <c r="J10" s="218" t="s">
        <v>1997</v>
      </c>
      <c r="K10" s="217" t="s">
        <v>1637</v>
      </c>
      <c r="L10" s="219" t="s">
        <v>524</v>
      </c>
      <c r="M10" s="219" t="s">
        <v>524</v>
      </c>
      <c r="N10" s="219" t="s">
        <v>524</v>
      </c>
      <c r="O10" s="637" t="s">
        <v>1997</v>
      </c>
      <c r="P10" s="219"/>
      <c r="Q10" s="219" t="s">
        <v>878</v>
      </c>
      <c r="R10" s="220" t="s">
        <v>864</v>
      </c>
      <c r="S10" s="220" t="s">
        <v>864</v>
      </c>
      <c r="T10" s="220" t="s">
        <v>864</v>
      </c>
      <c r="U10" s="637" t="s">
        <v>1997</v>
      </c>
      <c r="V10" s="220" t="s">
        <v>1997</v>
      </c>
      <c r="W10" s="218" t="s">
        <v>879</v>
      </c>
      <c r="X10" s="220" t="s">
        <v>864</v>
      </c>
      <c r="Y10" s="220" t="s">
        <v>864</v>
      </c>
      <c r="Z10" s="220" t="s">
        <v>864</v>
      </c>
      <c r="AA10" s="637" t="s">
        <v>1997</v>
      </c>
      <c r="AB10" s="220" t="s">
        <v>1997</v>
      </c>
      <c r="AC10" s="218" t="s">
        <v>879</v>
      </c>
      <c r="AD10" s="220" t="s">
        <v>864</v>
      </c>
      <c r="AE10" s="220" t="s">
        <v>864</v>
      </c>
      <c r="AF10" s="220" t="s">
        <v>864</v>
      </c>
      <c r="AG10" s="637" t="s">
        <v>1997</v>
      </c>
      <c r="AH10" s="220" t="s">
        <v>1997</v>
      </c>
      <c r="AI10" s="218" t="s">
        <v>879</v>
      </c>
      <c r="AJ10" s="220" t="s">
        <v>864</v>
      </c>
      <c r="AK10" s="220" t="s">
        <v>864</v>
      </c>
      <c r="AL10" s="220" t="s">
        <v>864</v>
      </c>
      <c r="AM10" s="12"/>
    </row>
    <row r="11" spans="1:39" ht="30" customHeight="1">
      <c r="A11" s="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row>
  </sheetData>
  <mergeCells count="3">
    <mergeCell ref="A2:A10"/>
    <mergeCell ref="B4:B8"/>
    <mergeCell ref="C4:C8"/>
  </mergeCells>
  <phoneticPr fontId="30" type="noConversion"/>
  <hyperlinks>
    <hyperlink ref="L3" r:id="rId1" xr:uid="{00000000-0004-0000-0800-000000000000}"/>
    <hyperlink ref="X3" r:id="rId2" xr:uid="{00000000-0004-0000-0800-000001000000}"/>
    <hyperlink ref="R3" r:id="rId3" xr:uid="{00000000-0004-0000-0800-000002000000}"/>
    <hyperlink ref="AD3" r:id="rId4" xr:uid="{00000000-0004-0000-0800-000003000000}"/>
    <hyperlink ref="AJ3" r:id="rId5" xr:uid="{00000000-0004-0000-0800-000004000000}"/>
    <hyperlink ref="L4" r:id="rId6" xr:uid="{00000000-0004-0000-0800-000005000000}"/>
    <hyperlink ref="L5:L8" r:id="rId7" display="http://unhq-appspub-01.un.org/UNODA/UN_REGISTER.nsf/5cb8afbbb6536a298525647d00612b14/e5fa9a1768299fc3852578d1005534e0?OpenDocument" xr:uid="{00000000-0004-0000-0800-000006000000}"/>
    <hyperlink ref="X9" r:id="rId8" xr:uid="{00000000-0004-0000-0800-000007000000}"/>
    <hyperlink ref="L10" r:id="rId9" xr:uid="{00000000-0004-0000-0800-000008000000}"/>
    <hyperlink ref="X4" r:id="rId10" xr:uid="{00000000-0004-0000-0800-000009000000}"/>
    <hyperlink ref="X5:X8" r:id="rId11" display="http://unhq-appspub-01.un.org/UNODA/UN_REGISTER.nsf/5cb8afbbb6536a298525647d00612b14/197c1c9808dc6dde852578d10059825d?OpenDocument" xr:uid="{00000000-0004-0000-0800-00000A000000}"/>
    <hyperlink ref="AD4" r:id="rId12" xr:uid="{00000000-0004-0000-0800-00000B000000}"/>
    <hyperlink ref="AD5:AD8" r:id="rId13" display="http://unhq-appspub-01.un.org/UNODA/UN_REGISTER.nsf/5cb8afbbb6536a298525647d00612b14/7e75f434f2c0cb67852578d1005a3ba9?OpenDocument" xr:uid="{00000000-0004-0000-0800-00000C000000}"/>
    <hyperlink ref="AJ4" r:id="rId14" xr:uid="{00000000-0004-0000-0800-00000D000000}"/>
    <hyperlink ref="AJ5:AJ8" r:id="rId15" display="http://unhq-appspub-01.un.org/UNODA/UN_REGISTER.nsf/5cb8afbbb6536a298525647d00612b14/cbc7788dbb2d3861852578d100644786?OpenDocument" xr:uid="{00000000-0004-0000-0800-00000E000000}"/>
    <hyperlink ref="AK3" r:id="rId16" xr:uid="{00000000-0004-0000-0800-00000F000000}"/>
    <hyperlink ref="AK4" r:id="rId17" xr:uid="{00000000-0004-0000-0800-000010000000}"/>
    <hyperlink ref="AK5:AK8" r:id="rId18" display="http://unhq-appspub-01.un.org/UNODA/UN_REGISTER.nsf/5cb8afbbb6536a298525647d00612b14/cbc7788dbb2d3861852578d100644786?OpenDocument" xr:uid="{00000000-0004-0000-0800-000011000000}"/>
    <hyperlink ref="AL4" r:id="rId19" xr:uid="{00000000-0004-0000-0800-000012000000}"/>
    <hyperlink ref="AL5:AL8" r:id="rId20" display="http://unhq-appspub-01.un.org/UNODA/UN_REGISTER.nsf/" xr:uid="{00000000-0004-0000-0800-000013000000}"/>
    <hyperlink ref="AL3" r:id="rId21" xr:uid="{00000000-0004-0000-0800-000014000000}"/>
    <hyperlink ref="M3" r:id="rId22" xr:uid="{00000000-0004-0000-0800-000015000000}"/>
    <hyperlink ref="M4" r:id="rId23" xr:uid="{00000000-0004-0000-0800-000016000000}"/>
    <hyperlink ref="M5:M8" r:id="rId24" display="http://unhq-appspub-01.un.org/UNODA/UN_REGISTER.nsf/5cb8afbbb6536a298525647d00612b14/e5fa9a1768299fc3852578d1005534e0?OpenDocument" xr:uid="{00000000-0004-0000-0800-000017000000}"/>
    <hyperlink ref="M10" r:id="rId25" xr:uid="{00000000-0004-0000-0800-000018000000}"/>
    <hyperlink ref="N10" r:id="rId26" xr:uid="{00000000-0004-0000-0800-000019000000}"/>
    <hyperlink ref="N4" r:id="rId27" xr:uid="{00000000-0004-0000-0800-00001A000000}"/>
    <hyperlink ref="N5:N8" r:id="rId28" display="http://unhq-appspub-01.un.org/UNODA/UN_REGISTER.nsf/" xr:uid="{00000000-0004-0000-0800-00001B000000}"/>
    <hyperlink ref="S3" r:id="rId29" xr:uid="{00000000-0004-0000-0800-00001C000000}"/>
    <hyperlink ref="T4" r:id="rId30" xr:uid="{00000000-0004-0000-0800-00001D000000}"/>
    <hyperlink ref="T5:T8" r:id="rId31" display="http://unhq-appspub-01.un.org/UNODA/UN_REGISTER.nsf/5cb8afbbb6536a298525647d00612b14/2aa98392076e5e988525776900813b96?OpenDocument" xr:uid="{00000000-0004-0000-0800-00001E000000}"/>
    <hyperlink ref="Y3" r:id="rId32" xr:uid="{00000000-0004-0000-0800-00001F000000}"/>
    <hyperlink ref="Y9" r:id="rId33" xr:uid="{00000000-0004-0000-0800-000020000000}"/>
    <hyperlink ref="Y4" r:id="rId34" xr:uid="{00000000-0004-0000-0800-000021000000}"/>
    <hyperlink ref="Y5:Y8" r:id="rId35" display="http://unhq-appspub-01.un.org/UNODA/UN_REGISTER.nsf/5cb8afbbb6536a298525647d00612b14/197c1c9808dc6dde852578d10059825d?OpenDocument" xr:uid="{00000000-0004-0000-0800-000022000000}"/>
    <hyperlink ref="Z9" r:id="rId36" xr:uid="{00000000-0004-0000-0800-000023000000}"/>
    <hyperlink ref="Z4" r:id="rId37" xr:uid="{00000000-0004-0000-0800-000024000000}"/>
    <hyperlink ref="Z5:Z8" r:id="rId38" display="http://unhq-appspub-01.un.org/UNODA/UN_REGISTER.nsf/" xr:uid="{00000000-0004-0000-0800-000025000000}"/>
    <hyperlink ref="AE3" r:id="rId39" xr:uid="{00000000-0004-0000-0800-000026000000}"/>
    <hyperlink ref="AE4" r:id="rId40" xr:uid="{00000000-0004-0000-0800-000027000000}"/>
    <hyperlink ref="AE5:AE8" r:id="rId41" display="http://unhq-appspub-01.un.org/UNODA/UN_REGISTER.nsf/5cb8afbbb6536a298525647d00612b14/7e75f434f2c0cb67852578d1005a3ba9?OpenDocument" xr:uid="{00000000-0004-0000-0800-000028000000}"/>
    <hyperlink ref="AF4" r:id="rId42" xr:uid="{00000000-0004-0000-0800-000029000000}"/>
    <hyperlink ref="AF5:AF8" r:id="rId43" display="http://unhq-appspub-01.un.org/UNODA/UN_REGISTER.nsf/" xr:uid="{00000000-0004-0000-0800-00002A000000}"/>
    <hyperlink ref="K10" r:id="rId44" xr:uid="{00000000-0004-0000-0800-00002B000000}"/>
    <hyperlink ref="AI3" r:id="rId45" xr:uid="{FE04BD8F-6691-9943-8243-F611ABFB5F10}"/>
    <hyperlink ref="Q3" r:id="rId46" xr:uid="{4E0D91C6-1911-AC41-9646-9D1B55165096}"/>
    <hyperlink ref="H9" r:id="rId47" xr:uid="{3019A746-E26F-F147-8EC4-10ADB026EBB6}"/>
    <hyperlink ref="H10" r:id="rId48" xr:uid="{2F5572F8-2D24-2645-B07E-A9D715DE2970}"/>
    <hyperlink ref="V4" r:id="rId49" xr:uid="{EDCF4BA1-3C57-E942-A2C2-8006CA210C04}"/>
    <hyperlink ref="AH3" r:id="rId50" xr:uid="{A55FEA98-1611-DB4C-BB8D-DEA785CD5DA3}"/>
    <hyperlink ref="T3" r:id="rId51" xr:uid="{2B99E21D-C4DE-EE47-9B2A-5D99248F31B6}"/>
    <hyperlink ref="AG4" r:id="rId52" xr:uid="{CBC95E83-0BEC-BE4D-A00B-B6397A6A6B00}"/>
    <hyperlink ref="AG5" r:id="rId53" xr:uid="{414940D1-3AAE-0046-98E9-83D17C9CBBD2}"/>
    <hyperlink ref="AG6" r:id="rId54" xr:uid="{0F9045C9-31E6-334B-93E4-0B8C10FD3477}"/>
    <hyperlink ref="AG7" r:id="rId55" xr:uid="{01BFF6C1-3887-F245-B5DC-25A371484B99}"/>
    <hyperlink ref="AG8" r:id="rId56" xr:uid="{5EDA8616-8837-C84D-B329-F34BBE14F131}"/>
    <hyperlink ref="AA4" r:id="rId57" xr:uid="{4703D310-BCCD-3343-8852-F08F1D56CE03}"/>
    <hyperlink ref="AA5" r:id="rId58" xr:uid="{9CD11CB5-94FF-CF49-8D19-018339DDFB76}"/>
    <hyperlink ref="AA6" r:id="rId59" xr:uid="{08A80971-60A1-294D-8E19-89D72F84E159}"/>
    <hyperlink ref="AA7" r:id="rId60" xr:uid="{8D3CAB46-2908-E54F-806F-02B71D434720}"/>
    <hyperlink ref="AA8" r:id="rId61" xr:uid="{06F094E2-D8FA-C345-88DD-51B94929AC85}"/>
    <hyperlink ref="U4" r:id="rId62" xr:uid="{C24B0F7A-D656-2F46-B516-C06F609BE0FD}"/>
    <hyperlink ref="U5" r:id="rId63" xr:uid="{A700C54F-5E50-E146-AD5E-02A685628596}"/>
    <hyperlink ref="U6" r:id="rId64" xr:uid="{802CAC2D-B5FD-A845-9614-EFA5DD20F192}"/>
    <hyperlink ref="U7" r:id="rId65" xr:uid="{5144A7F8-7DBA-2943-A45A-81C86205E35D}"/>
    <hyperlink ref="U8" r:id="rId66" xr:uid="{5892B925-507E-4F45-A95F-56438EB58447}"/>
    <hyperlink ref="O4" r:id="rId67" xr:uid="{67888451-DF1F-F740-87FE-84FB442F17F6}"/>
    <hyperlink ref="O5" r:id="rId68" xr:uid="{DD6C6844-275C-534F-A839-24560EF6E2FE}"/>
    <hyperlink ref="O6" r:id="rId69" xr:uid="{03D3E900-0AC8-0840-8102-A83BB9AFB873}"/>
    <hyperlink ref="O7" r:id="rId70" xr:uid="{F7F50E79-ADB5-834F-A498-BCFF5A363CC4}"/>
    <hyperlink ref="O8" r:id="rId71" xr:uid="{85676110-0334-6642-A8A3-9CB06C5EBF8A}"/>
    <hyperlink ref="I4" r:id="rId72" xr:uid="{918CBD66-F9BD-3848-A395-4C0CAD388F37}"/>
    <hyperlink ref="I5" r:id="rId73" xr:uid="{B49363BC-ACE1-614A-A037-5C0EFD0E2634}"/>
    <hyperlink ref="I6" r:id="rId74" xr:uid="{937B828A-DE71-294D-9184-854848B3D390}"/>
    <hyperlink ref="I7" r:id="rId75" xr:uid="{BD6212EF-5F6D-F44D-9C0F-7350ED59A217}"/>
    <hyperlink ref="I8" r:id="rId76" xr:uid="{20E63A40-4CB8-DB49-BF9D-BAEC94D86698}"/>
    <hyperlink ref="I10" r:id="rId77" xr:uid="{4111ABDD-9665-C24B-9A53-1C99AB747623}"/>
    <hyperlink ref="O10" r:id="rId78" xr:uid="{CC0D00C1-8CF3-904E-BE90-E4E662E69598}"/>
    <hyperlink ref="U10" r:id="rId79" xr:uid="{97EC89E7-9B69-DE4F-8BA2-5EF9B62D2547}"/>
    <hyperlink ref="AA10" r:id="rId80" xr:uid="{F3A03C78-B320-D84B-98A8-642AE2DF3F88}"/>
    <hyperlink ref="AG10" r:id="rId81" xr:uid="{EABCD070-2593-E941-AF34-9DE0F3ED3CF2}"/>
    <hyperlink ref="AG9" r:id="rId82" xr:uid="{DD074975-9DE6-9942-A269-5D1A2109D3C6}"/>
    <hyperlink ref="AA9" r:id="rId83" xr:uid="{D7E03140-5440-1C43-957A-9304C1FBF2C7}"/>
    <hyperlink ref="U9" r:id="rId84" xr:uid="{D679019A-842C-7D42-9D23-4480C221E880}"/>
    <hyperlink ref="O9" r:id="rId85" xr:uid="{0AAA8F40-C577-9D40-A503-A3D3CC5DD572}"/>
    <hyperlink ref="I9" r:id="rId86" xr:uid="{544E0496-3F22-F548-8E85-B2DE9FAAA0A6}"/>
    <hyperlink ref="F4" r:id="rId87" xr:uid="{DF5090C2-0BCD-754D-AA6D-66E8C037B8E8}"/>
    <hyperlink ref="F5" r:id="rId88" xr:uid="{D995BC7D-8010-4C45-B371-B67EF8F01C6C}"/>
    <hyperlink ref="F6" r:id="rId89" xr:uid="{A89D7A98-654A-204D-9509-D034289B325F}"/>
    <hyperlink ref="F7" r:id="rId90" xr:uid="{1F31D7E3-94D7-DB44-AA88-8D4ED1001F0E}"/>
    <hyperlink ref="F8" r:id="rId91" xr:uid="{08C86DC4-56C3-BE4C-9BEA-92CD77F54250}"/>
    <hyperlink ref="F10" r:id="rId92" xr:uid="{52524D56-16B9-2D4F-A2BD-251DDA05F013}"/>
    <hyperlink ref="F9" r:id="rId93" xr:uid="{1730830F-69F9-AA48-BD79-056054BD9DAD}"/>
    <hyperlink ref="F3" r:id="rId94" xr:uid="{0F613DB1-2F18-C44E-BE36-2EFA3EA5C23B}"/>
    <hyperlink ref="I3" r:id="rId95" xr:uid="{97F064BD-A6EF-2045-84D6-BF4C964338CF}"/>
    <hyperlink ref="O3" r:id="rId96" xr:uid="{9595B45F-A2F1-C54B-8538-9E06FFDDA44C}"/>
    <hyperlink ref="U3" r:id="rId97" xr:uid="{59AC8431-239B-8D4E-B02C-CC929BF7A2B9}"/>
    <hyperlink ref="AA3" r:id="rId98" xr:uid="{97EECF8B-7124-C844-8E61-D597916263EC}"/>
    <hyperlink ref="AG3" r:id="rId99" xr:uid="{0DEFED26-33F1-F144-A78B-A62301E5B987}"/>
  </hyperlinks>
  <pageMargins left="0.7" right="0.7" top="0.75" bottom="0.75" header="0.3" footer="0.3"/>
  <pageSetup orientation="portrait" horizontalDpi="4294967292" verticalDpi="4294967292"/>
  <drawing r:id="rId1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Welcome</vt:lpstr>
      <vt:lpstr>Final Scores</vt:lpstr>
      <vt:lpstr>Methodology</vt:lpstr>
      <vt:lpstr>I. White Paper</vt:lpstr>
      <vt:lpstr>I. White Paper Sources</vt:lpstr>
      <vt:lpstr>II. Website</vt:lpstr>
      <vt:lpstr>II. Website Sources</vt:lpstr>
      <vt:lpstr>III. U.N.</vt:lpstr>
      <vt:lpstr>III. U.N. Sources</vt:lpstr>
      <vt:lpstr>IV. Budget</vt:lpstr>
      <vt:lpstr>IV. Budget Sources</vt:lpstr>
      <vt:lpstr>V. Legislative Oversight</vt:lpstr>
      <vt:lpstr>V. Legislative Sources</vt:lpstr>
      <vt:lpstr>VI. Media 2010-2012</vt:lpstr>
      <vt:lpstr>VI. Media 2013- 2018</vt:lpstr>
      <vt:lpstr>VI. Media 2013-2018 Sources</vt:lpstr>
      <vt:lpstr>VI. Media 2019-2020</vt:lpstr>
      <vt:lpstr>VI. Media 2019-2020 Sources</vt:lpstr>
      <vt:lpstr>VII. International</vt:lpstr>
      <vt:lpstr>VII. International Sources</vt:lpstr>
      <vt:lpstr>VIII. Cyberspace</vt:lpstr>
      <vt:lpstr>VIII. Cyberspace Sources</vt:lpstr>
      <vt:lpstr>Historical Data</vt:lpstr>
    </vt:vector>
  </TitlesOfParts>
  <Company>IR/PS @ 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IRPS</dc:creator>
  <cp:lastModifiedBy>Microsoft Office User</cp:lastModifiedBy>
  <cp:lastPrinted>2014-09-05T21:55:33Z</cp:lastPrinted>
  <dcterms:created xsi:type="dcterms:W3CDTF">2014-02-07T23:48:05Z</dcterms:created>
  <dcterms:modified xsi:type="dcterms:W3CDTF">2021-01-26T00:34:43Z</dcterms:modified>
</cp:coreProperties>
</file>